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commentsmeta4"/>
  <Override ContentType="application/binary" PartName="/xl/commentsmeta5"/>
  <Override ContentType="application/binary" PartName="/xl/commentsmeta2"/>
  <Override ContentType="application/binary" PartName="/xl/metadata"/>
  <Override ContentType="application/binary" PartName="/xl/commentsmeta3"/>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ome" sheetId="1" r:id="rId4"/>
    <sheet state="visible" name="Assumptions" sheetId="2" r:id="rId5"/>
    <sheet state="visible" name="Income" sheetId="3" r:id="rId6"/>
    <sheet state="visible" name="Feed costs" sheetId="4" r:id="rId7"/>
    <sheet state="visible" name="Veterinary" sheetId="5" r:id="rId8"/>
    <sheet state="visible" name="Other Expenses" sheetId="6" r:id="rId9"/>
    <sheet state="visible" name="Capital" sheetId="7" r:id="rId10"/>
    <sheet state="visible" name="Summary" sheetId="8" r:id="rId11"/>
  </sheets>
  <definedNames/>
  <calcPr/>
  <extLst>
    <ext uri="GoogleSheetsCustomDataVersion2">
      <go:sheetsCustomData xmlns:go="http://customooxmlschemas.google.com/" r:id="rId12" roundtripDataChecksum="/uL56t2Z80ANWnuU0/dpRkA6lz7erWzzUO6b/df7+0g="/>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D14">
      <text>
        <t xml:space="preserve">======
ID#AAAB8_MBIHQ
Susan Schoenian    (2026-06-08 14:27:55)
Enter replacement rate for rams. 33% means ram is used for three years.</t>
      </text>
    </comment>
    <comment authorId="0" ref="D13">
      <text>
        <t xml:space="preserve">======
ID#AAAB8_MBIJ8
Susan Schoenian    (2026-06-08 14:27:55)
Enter percent of ewe flock that will be replaced each year. 15 to 20 percent is average.</t>
      </text>
    </comment>
    <comment authorId="0" ref="D29">
      <text>
        <t xml:space="preserve">======
ID#AAAB8_MBIHg
Susan Schoenian    (2026-06-08 14:27:55)
Enter post-weaning death loss (as a percentage). Post-weaning death losses should be lower than pre-weaning death losses. They should be less than 3%. Parasites and predators are common causes of death.</t>
      </text>
    </comment>
    <comment authorId="0" ref="D12">
      <text>
        <t xml:space="preserve">======
ID#AAAB8_MBIK4
Susan Schoenian    (2026-06-08 14:27:55)
Estimate annual loss of mature ewes and rams. Should be less than 5%.</t>
      </text>
    </comment>
    <comment authorId="0" ref="D27">
      <text>
        <t xml:space="preserve">======
ID#AAAB8_MBIMQ
Susan Schoenian    (2026-06-08 14:27:55)
Enter pre-weaning death loss (as a percentage). While a pre-weaning death loss of less than 5% is desirable, losses are typically over 10%.  Most losses occur in the first 10 days. Most common causes of death are starvation, hypothermia, pneumonia, and scours.</t>
      </text>
    </comment>
    <comment authorId="0" ref="D11">
      <text>
        <t xml:space="preserve">======
ID#AAAB8_MBIJk
Susan Schoenian    (2026-06-08 14:27:55)
Enter the number of rams to be used for breeding. Typical ram to ewe ratios are 35 to 50 ewes for a mature ram and 15 to 25 ewes for a well-grown ram lamb.</t>
      </text>
    </comment>
    <comment authorId="0" ref="D10">
      <text>
        <t xml:space="preserve">======
ID#AAAB8_MBIKg
Susan Schoenian    (2026-06-08 14:27:55)
Enter the number of ewes (of breeding age) in your flock. Well-grown ewe lambs can be successfully bred when they are 7 to 9 months of age.</t>
      </text>
    </comment>
    <comment authorId="0" ref="D25">
      <text>
        <t xml:space="preserve">======
ID#AAAB8_MBIHM
Susan Schoenian    (2026-06-08 14:27:55)
Enter the number of lambs born per ewe lambing (as a percertage). It will vary by season, age, breed, and nutrition. Two live births per ewe (200%) is obtainable for many flocks.</t>
      </text>
    </comment>
    <comment authorId="0" ref="D23">
      <text>
        <t xml:space="preserve">======
ID#AAAB8_MBIKo
Susan Schoenian    (2026-06-08 14:27:55)
Enter percent of ewes that lamb. Though it can vary by season and length of ram exposure, at least 90% of ewes should lamb during defined season (usually 34 days/2 heat cycles).</t>
      </text>
    </comment>
  </commentList>
  <extLst>
    <ext uri="GoogleSheetsCustomDataVersion2">
      <go:sheetsCustomData xmlns:go="http://customooxmlschemas.google.com/" r:id="rId1" roundtripDataSignature="AMtx7miZ1kbSzTVgg1xXpB69M9nDDDOHFg=="/>
    </ext>
  </extL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I9">
      <text>
        <t xml:space="preserve">======
ID#AAAB8_MBIL0
Susan Schoenian    (2026-06-08 14:27:55)
This column shows income per ewe for each income category. You do not enter data in this column. The values in this column are automatically calculated from other data in the spreadsheet.</t>
      </text>
    </comment>
    <comment authorId="0" ref="C16">
      <text>
        <t xml:space="preserve">======
ID#AAAB8_MBIFQ
Susan    (2026-06-08 14:27:55)
This is the total number of market lambs marketed. It does not include replacement ewe lambs.</t>
      </text>
    </comment>
    <comment authorId="0" ref="D16">
      <text>
        <t xml:space="preserve">======
ID#AAAB8_MBIFI
Susan Schoenian    (2026-06-08 14:27:55)
This figure has been determined by USDA. It is the standard weight for a lamb pelt.</t>
      </text>
    </comment>
    <comment authorId="0" ref="C14">
      <text>
        <t xml:space="preserve">======
ID#AAAB8_MBII8
Susan    (2026-06-08 14:27:55)
This is the number of mature sheep that are shorn.</t>
      </text>
    </comment>
    <comment authorId="0" ref="D14">
      <text>
        <t xml:space="preserve">======
ID#AAAB8_MBIJE
Susan Schoenian    (2026-06-08 14:27:55)
Enter average the fleece weight of ewes in the flock. Fleece weights vary by breed and genetics. US average is 7.3 lbs. Some wool is sold on a clean basis. Clean yields vary from 30 to 70%. Enter 0 if hair sheep or wool is discarded.</t>
      </text>
    </comment>
    <comment authorId="0" ref="G16">
      <text>
        <t xml:space="preserve">======
ID#AAAB8_MBIMw
Susan Schoenian    (2026-06-08 14:27:55)
Enter loan deficiency payment (LDP). If prices are above support prices, there are no LDP payments. There are no LDP payments for hair sheep.</t>
      </text>
    </comment>
    <comment authorId="0" ref="C12">
      <text>
        <t xml:space="preserve">======
ID#AAAB8_DORko
Susan    (2026-06-08 14:27:55)
This is the replacement rate, less the number of ewes that die.</t>
      </text>
    </comment>
    <comment authorId="0" ref="D12">
      <text>
        <t xml:space="preserve">======
ID#AAAB8_MBIE8
Susan Schoenian    (2026-06-08 14:27:55)
Enter average selling weight of mature cull ewes. Weights will vary by breed, genetics, age, and body condition.</t>
      </text>
    </comment>
    <comment authorId="0" ref="C10">
      <text>
        <t xml:space="preserve">======
ID#AAAB8_MBILA
Susan Schoenian    (2026-06-08 14:27:55)
Half of the lambs are expected to be male, as a sex ratio of 50:50 is the norm. In small flocks, the ratio may be skewed in some years.</t>
      </text>
    </comment>
    <comment authorId="0" ref="G14">
      <text>
        <t xml:space="preserve">======
ID#AAAB8_MBILk
Susan Schoenian    (2026-06-08 14:27:55)
Enter expected selling price of wool. Be sure to subtract any transportation or marketing fees.</t>
      </text>
    </comment>
    <comment authorId="0" ref="D10">
      <text>
        <t xml:space="preserve">======
ID#AAAB8_DORkc
Susan Schoenian    (2026-06-08 14:27:55)
Enter average selling weight of ram and/or wether market lambs. Market weights vary by market, nutrition, and genetics. They range from 35 to 160 lbs. The US average is 135 lbs. Lambs tend to be marketed at lighter weights in the Eastern US. Some lambs are sold on a carcass weight basis. Though it varies, the average dressing percentage (yield) of lambs is 50%.</t>
      </text>
    </comment>
    <comment authorId="0" ref="G12">
      <text>
        <t xml:space="preserve">======
ID#AAAB8_MBIMY
Susan Schoenian    (2026-06-08 14:27:55)
Enter expected selling price for cull ewes.  Prices vary by weight, grade, and day.</t>
      </text>
    </comment>
    <comment authorId="0" ref="G10">
      <text>
        <t xml:space="preserve">======
ID#AAAB8_MBIHk
Susan Schoenian    (2026-06-08 14:27:55)
Enter expected selling price of markets lambs. Prices vary by weight, grade, and day. Carcass prices are usually more than double  live prices.</t>
      </text>
    </comment>
    <comment authorId="0" ref="H19">
      <text>
        <t xml:space="preserve">======
ID#AAAB8_MBILE
Susan Schoenian    (2026-06-08 14:27:55)
This cell indicates the total projected income from the sheep enterprise.</t>
      </text>
    </comment>
    <comment authorId="0" ref="D15">
      <text>
        <t xml:space="preserve">======
ID#AAAB8_MBILY
Susan Schoenian    (2026-06-08 14:27:55)
Enter average fleece weight.  Enter 0 if hair sheep or LDPs are not applied for.</t>
      </text>
    </comment>
    <comment authorId="0" ref="I19">
      <text>
        <t xml:space="preserve">======
ID#AAAB8_MBIMM
Susan Schoenian    (2026-06-08 14:27:55)
This cell indicates the projected income per ewe (unit of production).</t>
      </text>
    </comment>
    <comment authorId="0" ref="C13">
      <text>
        <t xml:space="preserve">======
ID#AAAB8_MBIMs
Susan    (2026-06-08 14:27:55)
This is usually an uneven number, since it is an average over several years.</t>
      </text>
    </comment>
    <comment authorId="0" ref="H17">
      <text>
        <t xml:space="preserve">======
ID#AAAB8_MBIHA
Susan Schoenian    (2026-06-08 14:27:55)
Enter any additional income you derive from your sheep enterprise, e.g. stud fees, manure or compost sales, farm tours, etc.</t>
      </text>
    </comment>
    <comment authorId="0" ref="D13">
      <text>
        <t xml:space="preserve">======
ID#AAAB8_MBIGQ
Susan Schoenian    (2026-06-08 14:27:55)
Enter average selling weight  of mature cull rams. Weight will vary by breed, genetics, age, and body condition.</t>
      </text>
    </comment>
    <comment authorId="0" ref="G15">
      <text>
        <t xml:space="preserve">======
ID#AAAB8_MBIL8
Susan Schoenian    (2026-06-08 14:27:55)
Enter loan deficiency payment (LDP). If prices are above support prices, there are no LDP payments.</t>
      </text>
    </comment>
    <comment authorId="0" ref="C11">
      <text>
        <t xml:space="preserve">======
ID#AAAB8_MBIFw
Susan Schoenian    (2026-06-08 14:27:55)
Replacement ewes have been subtracted from this figure.</t>
      </text>
    </comment>
    <comment authorId="0" ref="D11">
      <text>
        <t xml:space="preserve">======
ID#AAAB8_MBIJI
Susan Schoenian    (2026-06-08 14:27:55)
Enter average selling weight of ewe market lambs.  Ewe lambs are usually lighter than ram and wether lambs.</t>
      </text>
    </comment>
    <comment authorId="0" ref="C9">
      <text>
        <t xml:space="preserve">======
ID#AAAB8_MBIM4
Susan Schoenian    (2026-06-08 14:27:55)
The values in this column are calculated from other values in the spreadsheet.</t>
      </text>
    </comment>
    <comment authorId="0" ref="G13">
      <text>
        <t xml:space="preserve">======
ID#AAAB8_MBIMI
Susan Schoenian    (2026-06-08 14:27:55)
Enter expected selling price for cull rams.</t>
      </text>
    </comment>
    <comment authorId="0" ref="G11">
      <text>
        <t xml:space="preserve">======
ID#AAAB8_MBIHo
Susan Schoenian    (2026-06-08 14:27:55)
Enter expected selling price for female market lambs. Wether and ewe lambs are usually co-mingled and there isn't usually a price difference.</t>
      </text>
    </comment>
    <comment authorId="0" ref="F9">
      <text>
        <t xml:space="preserve">======
ID#AAAB8_MBIE4
Susan Schoenian    (2026-06-08 14:27:55)
Enter units of measurement:  pounds, kikograms, or head.</t>
      </text>
    </comment>
    <comment authorId="0" ref="G9">
      <text>
        <t xml:space="preserve">======
ID#AAAB8_DORkg
Susan    (2026-06-08 14:27:55)
Make sure prices match unit.</t>
      </text>
    </comment>
    <comment authorId="0" ref="H9">
      <text>
        <t xml:space="preserve">======
ID#AAAB8_MBIG4
Susan Schoenian    (2026-06-08 14:27:55)
This column shows the total income for each income category. You do not enter data in this column. The values in this column are automatically calculated from other data in the spreadsheet.</t>
      </text>
    </comment>
  </commentList>
  <extLst>
    <ext uri="GoogleSheetsCustomDataVersion2">
      <go:sheetsCustomData xmlns:go="http://customooxmlschemas.google.com/" r:id="rId1" roundtripDataSignature="AMtx7mgpR+qpIt0UuMI48l1TnFJXPL+bfw=="/>
    </ext>
  </extLst>
</comments>
</file>

<file path=xl/comments3.xml><?xml version="1.0" encoding="utf-8"?>
<comments xmlns:r="http://schemas.openxmlformats.org/officeDocument/2006/relationships" xmlns="http://schemas.openxmlformats.org/spreadsheetml/2006/main" xmlns:xr="http://schemas.microsoft.com/office/spreadsheetml/2014/revision">
  <authors>
    <author/>
  </authors>
  <commentList>
    <comment authorId="0" ref="D34">
      <text>
        <t xml:space="preserve">======
ID#AAAB8_MBIE0
Susan    (2026-06-08 14:27:55)
Enter number of acres rented for lamb grazing.</t>
      </text>
    </comment>
    <comment authorId="0" ref="D32">
      <text>
        <t xml:space="preserve">======
ID#AAAB8_MBILM
Susan Schoenian    (2026-06-08 14:27:55)
Enter number of acres of annual pasture planted for lamb grazing.</t>
      </text>
    </comment>
    <comment authorId="0" ref="B30">
      <text>
        <t xml:space="preserve">======
ID#AAAB8_MBIIY
Susan Schoenian    (2026-06-08 14:27:55)
Lambs can be fed silage diets.</t>
      </text>
    </comment>
    <comment authorId="0" ref="B28">
      <text>
        <t xml:space="preserve">======
ID#AAAB8_MBII4
Susan Schoenian    (2026-06-08 14:27:55)
Pasture diets are often supplemented with highly digestible sources of fiber, such as soyhulls.</t>
      </text>
    </comment>
    <comment authorId="0" ref="B26">
      <text>
        <t xml:space="preserve">======
ID#AAAB8_MBIME
Susan Schoenian    (2026-06-08 14:27:55)
Creep feed is the ration that is fed to lambs during the nursing period. It should be high in protein and digestibility. Creep feeding increases weight gain. It may or may not be economical.</t>
      </text>
    </comment>
    <comment authorId="0" ref="D26">
      <text>
        <t xml:space="preserve">======
ID#AAAB8_MBIEs
Susan Schoenian    (2026-06-08 14:27:55)
The amount of creep feed consumed by a lamb varies by breed and genetics. It is estimated to be between 25 and 50 lbs. per head.</t>
      </text>
    </comment>
    <comment authorId="0" ref="C20">
      <text>
        <t xml:space="preserve">======
ID#AAAB8_MBIH8
Susan Schoenian    (2026-06-08 14:27:55)
Enter additional feeds that do not fit into categories above. Nutritional tubs or blocks would be examples. Mineral costs could also be included here, if per head values are not known.</t>
      </text>
    </comment>
    <comment authorId="0" ref="G22">
      <text>
        <t xml:space="preserve">======
ID#AAAB8_MBIIU
Susan Schoenian    (2026-06-08 14:27:55)
This is the projected cost of feeding the ewe flock for one year.</t>
      </text>
    </comment>
    <comment authorId="0" ref="D18">
      <text>
        <t xml:space="preserve">======
ID#AAAB8_MBIL4
Susan    (2026-06-08 14:27:55)
Enter number of acres that are maintained annually for grazing by ewe flock.</t>
      </text>
    </comment>
    <comment authorId="0" ref="B16">
      <text>
        <t xml:space="preserve">======
ID#AAAB8_MBIIw
Susan Schoenian    (2026-06-08 14:27:55)
Minerals could be a complete mineral mix, trace mineralized salt, or plain salt.</t>
      </text>
    </comment>
    <comment authorId="0" ref="H22">
      <text>
        <t xml:space="preserve">======
ID#AAAB8_MBIFY
Susan Schoenian    (2026-06-08 14:27:55)
This is the projected cost of feeding a ewe for one year.</t>
      </text>
    </comment>
    <comment authorId="0" ref="B14">
      <text>
        <t xml:space="preserve">======
ID#AAAB8_MBIIQ
Susan Schoenian    (2026-06-08 14:27:55)
Silage, haylage, and balage can be economical feed sources for sheep. They are most commonly fed on large farms.</t>
      </text>
    </comment>
    <comment authorId="0" ref="B12">
      <text>
        <t xml:space="preserve">======
ID#AAAB8_MBIKc
Susan Schoenian    (2026-06-08 14:27:55)
Protein supplement can be a pelleted supplement (balancer pellet) or strictly a protein source, such as soybean meal.</t>
      </text>
    </comment>
    <comment authorId="0" ref="B10">
      <text>
        <t xml:space="preserve">======
ID#AAAB8_MBIIk
Susan Schoenian    (2026-06-08 14:27:55)
Grass hays usually meet the nutritional requirements of dry ewes or ewes in early to mid-gestation.</t>
      </text>
    </comment>
    <comment authorId="0" ref="C8">
      <text>
        <t xml:space="preserve">======
ID#AAAB8_MBIMU
Susan Schoenian    (2026-06-08 14:27:55)
The values in this column are automatically calculated from other values in the spreadsheet.</t>
      </text>
    </comment>
    <comment authorId="0" ref="D8">
      <text>
        <t xml:space="preserve">======
ID#AAAB8_MBIK8
Susan Schoenian    (2026-06-08 14:27:55)
In this column, enter the amount of feed that will be fed to a ewe on a yearling basis. Some cells will have values of 0, as different feedstuffs can be fed to ewes.</t>
      </text>
    </comment>
    <comment authorId="0" ref="B6">
      <text>
        <t xml:space="preserve">======
ID#AAAB8_MBIGU
Susan    (2026-06-08 14:27:55)
Many feedstuffs can meet the nutritional requirements of sheep and lambs. Most farms will not have expenditures in all rows.</t>
      </text>
    </comment>
    <comment authorId="0" ref="E8">
      <text>
        <t xml:space="preserve">======
ID#AAAB8_MBIJw
Susan    (2026-06-08 14:27:55)
Enter appropriate unit. Could be pounds, kilogram, cwt, ton, acre,  hectare, or other.</t>
      </text>
    </comment>
    <comment authorId="0" ref="F8">
      <text>
        <t xml:space="preserve">======
ID#AAAB8_MBIIA
Susan Schoenian    (2026-06-08 14:27:55)
Be sure to use realistic (well-researched) figures for feed costs. If a feedstuff is produced on the farm, use opportunity cost:  the value of the feedstuff if you were going to sell it instead of feed it to sheep.</t>
      </text>
    </comment>
    <comment authorId="0" ref="B35">
      <text>
        <t xml:space="preserve">======
ID#AAAB8_MBIJ0
Susan Schoenian    (2026-06-08 14:27:55)
Enter additional feeds, not included in the categories above, that are fed to lambs, e.g. milk replacer.</t>
      </text>
    </comment>
    <comment authorId="0" ref="G39">
      <text>
        <t xml:space="preserve">======
ID#AAAB8_MBIFM
Susan Schoenian    (2026-06-08 14:27:55)
This is the projected feed cost for the sheep enterprise.</t>
      </text>
    </comment>
    <comment authorId="0" ref="H39">
      <text>
        <t xml:space="preserve">======
ID#AAAB8_MBIHs
Susan Schoenian    (2026-06-08 14:27:55)
This is the projected feed costs on a per ewe basis.</t>
      </text>
    </comment>
    <comment authorId="0" ref="G37">
      <text>
        <t xml:space="preserve">======
ID#AAAB8_MBIKE
Susan Schoenian    (2026-06-08 14:27:55)
This is the projected cost of feeding lambs.</t>
      </text>
    </comment>
    <comment authorId="0" ref="H37">
      <text>
        <t xml:space="preserve">======
ID#AAAB8_MBILo
Susan Schoenian    (2026-06-08 14:27:55)
This is the projected cost of feeding lambs on a per ewe basis. It will be higher for ewes that have multiple births.</t>
      </text>
    </comment>
    <comment authorId="0" ref="B31">
      <text>
        <t xml:space="preserve">======
ID#AAAB8_MBIHU
Susan Schoenian    (2026-06-08 14:27:55)
Minerals are only an expense if they are fed free choice, usually on pasture. Usually, minerals are incorporated into creep and finishing diets.</t>
      </text>
    </comment>
    <comment authorId="0" ref="D33">
      <text>
        <t xml:space="preserve">======
ID#AAAB8_MBIEw
Susan    (2026-06-08 14:27:55)
Enter number of acres maintained for lamb grazing.</t>
      </text>
    </comment>
    <comment authorId="0" ref="B29">
      <text>
        <t xml:space="preserve">======
ID#AAAB8_MBIF4
Susan Schoenian    (2026-06-08 14:27:55)
Some producers supplement grain or pasture diets with hay.</t>
      </text>
    </comment>
    <comment authorId="0" ref="B27">
      <text>
        <t xml:space="preserve">======
ID#AAAB8_MBIG0
Susan Schoenian    (2026-06-08 14:27:55)
The finishing diet is the feed fed to lambs from weaning to market. It may be a supplement to pasture or it may be a complete diet fed to lambs in dry lot.</t>
      </text>
    </comment>
    <comment authorId="0" ref="D27">
      <text>
        <t xml:space="preserve">======
ID#AAAB8_DORlI
Susan Schoenian    (2026-06-08 14:27:55)
The amount of feed necessary to finish a lamb varies. For lambs fed in dry lot, consider feed efficiency (lbs. feed per pound of gain) when determining amount to put in this cell. For pasture diets, grain may be supplemented with so many pounds per day to improve gain and parasite resiliency.</t>
      </text>
    </comment>
    <comment authorId="0" ref="C25">
      <text>
        <t xml:space="preserve">======
ID#AAAB8_MBIG8
Susan Schoenian    (2026-06-08 14:27:55)
The values in this column are automatically calculated from other values in the spreadsheet.</t>
      </text>
    </comment>
    <comment authorId="0" ref="D25">
      <text>
        <t xml:space="preserve">======
ID#AAAB8_DORks
Susan Schoenian    (2026-06-08 14:27:55)
In this column, enter the amount of feed that will be fed to each lamb. Some cells will have values of 0, as there are different ways to feed lambs. Grazers may only have values in the pasture lines.</t>
      </text>
    </comment>
    <comment authorId="0" ref="E25">
      <text>
        <t xml:space="preserve">======
ID#AAAB8_MBIFA
Susan    (2026-06-08 14:27:55)
Enter appropriate unit. Could be pounds, kilograms, cwt, ton, acre, hectare, or other.</t>
      </text>
    </comment>
    <comment authorId="0" ref="D19">
      <text>
        <t xml:space="preserve">======
ID#AAAB8_MBIIo
Susan    (2026-06-08 14:27:55)
Enter number of acres that are rented for grazing by ewe flock.</t>
      </text>
    </comment>
    <comment authorId="0" ref="B15">
      <text>
        <t xml:space="preserve">======
ID#AAAB8_MBIMg
Susan Schoenian    (2026-06-08 14:27:55)
TMR stands for total mixed ration. It combines all forage, grain, protein, minerals, and vitamins into a single feed. It is often fed free choice.</t>
      </text>
    </comment>
    <comment authorId="0" ref="D17">
      <text>
        <t xml:space="preserve">======
ID#AAAB8_MBIJc
Susan Schoenian    (2026-06-08 14:27:55)
Enter number of acres that are planted annually for grazing by ewe flock.</t>
      </text>
    </comment>
    <comment authorId="0" ref="B13">
      <text>
        <t xml:space="preserve">======
ID#AAAB8_MBIF0
Susan Schoenian    (2026-06-08 14:27:55)
Many by-product feeds can be fed to sheep, including soy hulls cottonseed, and DDSG. Be sure to have by-product feeds evaluated for their nutritive composition.</t>
      </text>
    </comment>
    <comment authorId="0" ref="B11">
      <text>
        <t xml:space="preserve">======
ID#AAAB8_MBIKs
Susan Schoenian    (2026-06-08 14:27:55)
Grain may be a commercial bagged feed or a commodity, such as corn, barley, or oats. Grain is usually fed in late-gestation and during lactation. Ewes can also be flushed with grain.</t>
      </text>
    </comment>
    <comment authorId="0" ref="B9">
      <text>
        <t xml:space="preserve">======
ID#AAAB8_MBIHE
Susan Schoenian    (2026-06-08 14:27:55)
Legume hays, such as alfalfa, clover, or lespedeza, are often fed to lactating ewes to meet their increased needs for protein and calcium.</t>
      </text>
    </comment>
  </commentList>
  <extLst>
    <ext uri="GoogleSheetsCustomDataVersion2">
      <go:sheetsCustomData xmlns:go="http://customooxmlschemas.google.com/" r:id="rId1" roundtripDataSignature="AMtx7mgKdROQ/gwYMIiKnHYX9HSO9/zKpg=="/>
    </ext>
  </extLst>
</comments>
</file>

<file path=xl/comments4.xml><?xml version="1.0" encoding="utf-8"?>
<comments xmlns:r="http://schemas.openxmlformats.org/officeDocument/2006/relationships" xmlns="http://schemas.openxmlformats.org/spreadsheetml/2006/main" xmlns:xr="http://schemas.microsoft.com/office/spreadsheetml/2014/revision">
  <authors>
    <author/>
  </authors>
  <commentList>
    <comment authorId="0" ref="B16">
      <text>
        <t xml:space="preserve">======
ID#AAAB8_MBII0
Susan Schoenian    (2026-06-08 14:27:55)
There is an approved vaccine for vibrio and chlamydia that can be given to sheep to help prevent abortions.</t>
      </text>
    </comment>
    <comment authorId="0" ref="F20">
      <text>
        <t xml:space="preserve">======
ID#AAAB8_DORkY
Susan    (2026-06-08 14:27:55)
Cost of farm visits, Vx consultation, diagnostic testing, etc.</t>
      </text>
    </comment>
    <comment authorId="0" ref="G20">
      <text>
        <t xml:space="preserve">======
ID#AAAB8_MBIFk
Susan Schoenian    (2026-06-08 14:27:55)
Enter total cost of veterinary services.</t>
      </text>
    </comment>
    <comment authorId="0" ref="B14">
      <text>
        <t xml:space="preserve">======
ID#AAAB8_MBILI
Susan Schoenian    (2026-06-08 14:27:55)
It is recommended that sheep be given an annual booster of a clostridial vaccine (e.g. CDT or Covexin-8) during late gestation. Mature rams and wethers should be vaccinated annually.</t>
      </text>
    </comment>
    <comment authorId="0" ref="D16">
      <text>
        <t xml:space="preserve">======
ID#AAAB8_MBIKM
Susan Schoenian    (2026-06-08 14:27:55)
Enter number of doses of abortion vaccine.</t>
      </text>
    </comment>
    <comment authorId="0" ref="B12">
      <text>
        <t xml:space="preserve">======
ID#AAAB8_MBIK0
Susan Schoenian    (2026-06-08 14:27:55)
As an alternative to having coccidiostats in the feed or mineral, lambs are often treated for coccidiosis prior to weaning.</t>
      </text>
    </comment>
    <comment authorId="0" ref="D14">
      <text>
        <t xml:space="preserve">======
ID#AAAB8_MBIJQ
Susan Schoenian    (2026-06-08 14:27:55)
Enter number of clostridial vaccinations given to ewes and rams. Is usually 1.</t>
      </text>
    </comment>
    <comment authorId="0" ref="D12">
      <text>
        <t xml:space="preserve">======
ID#AAAB8_MBIKk
Susan Schoenian    (2026-06-08 14:27:55)
Enter number of times lamb receives an individual treatment for coccidiosis.</t>
      </text>
    </comment>
    <comment authorId="0" ref="B10">
      <text>
        <t xml:space="preserve">======
ID#AAAB8_MBIJg
Susan Schoenian    (2026-06-08 14:27:55)
Mature sheep should be dewormed on an as-needed basis, as determined by FAMACHA© scores,  the Five Point Check©, and/or the Happy Factor™. Deworming ewes prior to lambing is a common recommendation, especially with spring lambing and wooled breeds.</t>
      </text>
    </comment>
    <comment authorId="0" ref="D10">
      <text>
        <t xml:space="preserve">======
ID#AAAB8_MBIIs
Susan Schoenian    (2026-06-08 14:27:55)
Enter the average number of times a ewe in the flock is dewormed. Regular deworming is not recommended. 1 does not mean every ewe is dewormed once. Some may be wormed twice; some not at all.</t>
      </text>
    </comment>
    <comment authorId="0" ref="B19">
      <text>
        <t xml:space="preserve">======
ID#AAAB8_MBIFs
Susan    (2026-06-08 14:27:55)
Medicines excluding those above. Examples:  antibiotics, anti-inflammatories, wound care, injectable vitamns and minerals, nutritional supplements, and oral medicines.</t>
      </text>
    </comment>
    <comment authorId="0" ref="G23">
      <text>
        <t xml:space="preserve">======
ID#AAAB8_MBIFU
Susan Schoenian    (2026-06-08 14:27:55)
This is the projected health and veterinary cost for the sheep enterprise.</t>
      </text>
    </comment>
    <comment authorId="0" ref="H23">
      <text>
        <t xml:space="preserve">======
ID#AAAB8_MBIHc
Susan Schoenian    (2026-06-08 14:27:55)
This is the projected health and veterinary cost expressed on a per ewe basis.</t>
      </text>
    </comment>
    <comment authorId="0" ref="B17">
      <text>
        <t xml:space="preserve">======
ID#AAAB8_MBIGM
Susan Schoenian    (2026-06-08 14:27:55)
Enter any other vaccines given. In the US, There are vaccines for footrot, caseous lymphadentitis (CL), soremouth, rabies, and pneumonia. There are also anti-toxins available in the case of disease outbreaks.</t>
      </text>
    </comment>
    <comment authorId="0" ref="G21">
      <text>
        <t xml:space="preserve">======
ID#AAAB8_MBIMc
Susan Schoenian    (2026-06-08 14:27:55)
Enter any other expenditures pertaining to animal health, such as estrus synchronization, diagnostic testing and screening.</t>
      </text>
    </comment>
    <comment authorId="0" ref="C17">
      <text>
        <t xml:space="preserve">======
ID#AAAB8_DORkU
Susan Schoenian    (2026-06-08 14:27:55)
Enter number of animals that are vaccinated.</t>
      </text>
    </comment>
    <comment authorId="0" ref="B15">
      <text>
        <t xml:space="preserve">======
ID#AAAB8_MBIHY
Susan Schoenian    (2026-06-08 14:27:55)
It is recommended that lambs be vaccinated twice with a clostridial vaccine (e.g. CDT or Covexin-8)  at approximately 6-8 and 10-12 weeks of age.</t>
      </text>
    </comment>
    <comment authorId="0" ref="D17">
      <text>
        <t xml:space="preserve">======
ID#AAAB8_DORk4
Susan Schoenian    (2026-06-08 14:27:55)
Enter number of times each animal is vaccinated.</t>
      </text>
    </comment>
    <comment authorId="0" ref="G19">
      <text>
        <t xml:space="preserve">======
ID#AAAB8_MBIKQ
Susan Schoenian    (2026-06-08 14:27:55)
Enter total cost.</t>
      </text>
    </comment>
    <comment authorId="0" ref="D15">
      <text>
        <t xml:space="preserve">======
ID#AAAB8_MBIGo
Susan Schoenian    (2026-06-08 14:27:55)
Enter number of clostridial vaccinations given to lambs. Is usually 2.</t>
      </text>
    </comment>
    <comment authorId="0" ref="B13">
      <text>
        <t xml:space="preserve">======
ID#AAAB8_MBIFc
Susan Schoenian    (2026-06-08 14:27:55)
In addition to anthelmintics, there are other products that can be used to help control parasites in sheep, including copper oxide wire particles and sericea lespedeza pellets. Some producers may try natural remedies.</t>
      </text>
    </comment>
    <comment authorId="0" ref="B11">
      <text>
        <t xml:space="preserve">======
ID#AAAB8_MBIKU
Susan Schoenian    (2026-06-08 14:27:55)
It is recommended that lambs be dewormed on an as-needed basis, as determined by FAMACHA© scores, the Five Point Check©, and/or the Happy Factor™.</t>
      </text>
    </comment>
    <comment authorId="0" ref="D11">
      <text>
        <t xml:space="preserve">======
ID#AAAB8_MBIJA
Susan Schoenian    (2026-06-08 14:27:55)
Enter the average number of times a lamb is dewormed. Regular deworming is not recommended.</t>
      </text>
    </comment>
    <comment authorId="0" ref="G13">
      <text>
        <t xml:space="preserve">======
ID#AAAB8_MBIH0
Susan Schoenian    (2026-06-08 14:27:55)
Enter any additional costs for parasite control, such as sericea lespedeza pellets or  copper oxide wire particies (COWP).</t>
      </text>
    </comment>
    <comment authorId="0" ref="C9">
      <text>
        <t xml:space="preserve">======
ID#AAAB8_MBIHI
Susan Schoenian    (2026-06-08 14:27:55)
Most of the values in this column are automatically calculated from other values in the spreadsheet.</t>
      </text>
    </comment>
    <comment authorId="0" ref="F9">
      <text>
        <t xml:space="preserve">======
ID#AAAB8_MBIIE
Susan Schoenian    (2026-06-08 14:27:55)
Enter total or per unit cost of treatment or vaccination.</t>
      </text>
    </comment>
  </commentList>
  <extLst>
    <ext uri="GoogleSheetsCustomDataVersion2">
      <go:sheetsCustomData xmlns:go="http://customooxmlschemas.google.com/" r:id="rId1" roundtripDataSignature="AMtx7mhSdvCucocqdCpzEYa2ZLGcxLFudQ=="/>
    </ext>
  </extLst>
</comments>
</file>

<file path=xl/comments5.xml><?xml version="1.0" encoding="utf-8"?>
<comments xmlns:r="http://schemas.openxmlformats.org/officeDocument/2006/relationships" xmlns="http://schemas.openxmlformats.org/spreadsheetml/2006/main" xmlns:xr="http://schemas.microsoft.com/office/spreadsheetml/2014/revision">
  <authors>
    <author/>
  </authors>
  <commentList>
    <comment authorId="0" ref="B18">
      <text>
        <t xml:space="preserve">======
ID#AAAB8_DORkk
Susan Schoenian    (2026-06-08 14:27:55)
Enter additional costs associated with your sheep enterprise,such as other expenses itemized on schedule F:  chemicals, custom hire, depreciation, labor hired, repairs, taxes, and insurance.</t>
      </text>
    </comment>
    <comment authorId="0" ref="C16">
      <text>
        <t xml:space="preserve">======
ID#AAAB8_MBIKY
Susan Schoenian    (2026-06-08 14:27:55)
Enter the number of animals that are direct marketed, including those that are sold to ethnic customers, sold as freezer lambs, sold as retail cuts, and/or sold as breeding stock.  Non-US producers should put 0 in this cell.</t>
      </text>
    </comment>
    <comment authorId="0" ref="F18">
      <text>
        <t xml:space="preserve">======
ID#AAAB8_MBILU
Susan Schoenian    (2026-06-08 14:27:55)
Enter other expense.</t>
      </text>
    </comment>
    <comment authorId="0" ref="B14">
      <text>
        <t xml:space="preserve">======
ID#AAAB8_MBIIc
Susan Schoenian    (2026-06-08 14:27:55)
Marketing expenses will vary by type of market. Sale barns, marketing pools, and co-ops typically charge fees, whereas there are no costs if lambs are marketed direct from the farm.</t>
      </text>
    </comment>
    <comment authorId="0" ref="D16">
      <text>
        <t xml:space="preserve">======
ID#AAAB8_MBIGk
Susan    (2026-06-08 14:27:55)
The first handler assessment is per head.</t>
      </text>
    </comment>
    <comment authorId="0" ref="C14">
      <text>
        <t xml:space="preserve">======
ID#AAAB8_MBIIg
Susan Schoenian    (2026-06-08 14:27:55)
This is total number lambs, cull ewes, and cull rams that are marketed.</t>
      </text>
    </comment>
    <comment authorId="0" ref="E16">
      <text>
        <t xml:space="preserve">======
ID#AAAB8_DORkw
Susan Schoenian    (2026-06-08 14:27:55)
There is an additional assessment of $0.42/head for first handlers.  A first handler is the owner of the animal at the time of slaughter. Direct marketers are first handlers.</t>
      </text>
    </comment>
    <comment authorId="0" ref="B12">
      <text>
        <t xml:space="preserve">======
ID#AAAB8_MBIGw
Susan Schoenian    (2026-06-08 14:27:55)
It is assumed that all breeding rams will be purchased.</t>
      </text>
    </comment>
    <comment authorId="0" ref="E14">
      <text>
        <t xml:space="preserve">======
ID#AAAB8_MBIGs
Susan Schoenian    (2026-06-08 14:27:55)
Enter per head cost for marketing:  sales commission, yardage, and insurance.</t>
      </text>
    </comment>
    <comment authorId="0" ref="C12">
      <text>
        <t xml:space="preserve">======
ID#AAAB8_MBIMo
Susan Schoenian    (2026-06-08 14:27:55)
This is how many rams are replaced each year.</t>
      </text>
    </comment>
    <comment authorId="0" ref="B10">
      <text>
        <t xml:space="preserve">======
ID#AAAB8_DORlE
Susan Schoenian    (2026-06-08 14:27:55)
Wooled sheep should be sheared annually, preferably before lambing and in advance of hot weather. Hair sheep do not require shearing. Hair x wool crosses may require shearing.</t>
      </text>
    </comment>
    <comment authorId="0" ref="E12">
      <text>
        <t xml:space="preserve">======
ID#AAAB8_MBIM0
Susan Schoenian    (2026-06-08 14:27:55)
Put the cost of a ram for breeding. As a general rule of thumb, genetically-superior rams are worth at least 5 times the value of a market lamb.</t>
      </text>
    </comment>
    <comment authorId="0" ref="E10">
      <text>
        <t xml:space="preserve">======
ID#AAAB8_MBIGE
Susan Schoenian    (2026-06-08 14:27:55)
Enter shearing cost per head. Increase per head cost if there is a set-up fee. Put zero, if you do your own shearing or raise hair sheep.</t>
      </text>
    </comment>
    <comment authorId="0" ref="B15">
      <text>
        <t xml:space="preserve">======
ID#AAAB8_MBIFE
Susan Schoenian    (2026-06-08 14:27:55)
US sheep producers are assessed a check-off on all sheep and lambs that they sell, regardless of marketing method.</t>
      </text>
    </comment>
    <comment authorId="0" ref="C15">
      <text>
        <t xml:space="preserve">======
ID#AAAB8_MBILQ
Susan Schoenian    (2026-06-08 14:27:55)
This is the combined weight of all lambs, cull ewes, and cull rams sold.</t>
      </text>
    </comment>
    <comment authorId="0" ref="B13">
      <text>
        <t xml:space="preserve">======
ID#AAAB8_DORk8
Susan Schoenian    (2026-06-08 14:27:55)
Hauling expenses will vary by frequency of marketing and location of market(s).</t>
      </text>
    </comment>
    <comment authorId="0" ref="F17">
      <text>
        <t xml:space="preserve">======
ID#AAAB8_DORlA
Susan Schoenian    (2026-06-08 14:27:55)
Enter the cost of maintaining livestock guardians (dogs, llamas, and/or donkeys). Be sure to include feed and veterinary costs.</t>
      </text>
    </comment>
    <comment authorId="0" ref="D15">
      <text>
        <t xml:space="preserve">======
ID#AAAB8_MBIIM
Susan    (2026-06-08 14:27:55)
The live weight assessement is per pound.</t>
      </text>
    </comment>
    <comment authorId="0" ref="E15">
      <text>
        <t xml:space="preserve">======
ID#AAAB8_MBIHw
Susan Schoenian    (2026-06-08 14:27:55)
There is a check-off assessment of $0.007/lb. of live animal collected by the buyer at the time of sale. Non-US producers should change the cost to $0 (this cell is unprotected).</t>
      </text>
    </comment>
    <comment authorId="0" ref="C13">
      <text>
        <t xml:space="preserve">======
ID#AAAB8_MBIJo
Susan Schoenian    (2026-06-08 14:27:55)
This is total number lambs, cull ewes, and cull rams that are marketed.</t>
      </text>
    </comment>
    <comment authorId="0" ref="B11">
      <text>
        <t xml:space="preserve">======
ID#AAAB8_MBIF8
Susan Schoenian    (2026-06-08 14:27:55)
Various materials can be used to bed sheep, including straw, wood shavings, and corn stalks.</t>
      </text>
    </comment>
    <comment authorId="0" ref="E13">
      <text>
        <t xml:space="preserve">======
ID#AAAB8_MBIKI
Susan Schoenian    (2026-06-08 14:27:55)
Enter per head cost for hauling to market.</t>
      </text>
    </comment>
    <comment authorId="0" ref="B9">
      <text>
        <t xml:space="preserve">======
ID#AAAB8_MBIJU
Susan Schoenian    (2026-06-08 14:27:55)
Supplies used in the sheep enterprise include ear tags, rubber rings, parts, and small tools.</t>
      </text>
    </comment>
    <comment authorId="0" ref="E11">
      <text>
        <t xml:space="preserve">======
ID#AAAB8_MBIJ4
Susan Schoenian    (2026-06-08 14:27:55)
Estimate the per head cost for bedding.</t>
      </text>
    </comment>
    <comment authorId="0" ref="E9">
      <text>
        <t xml:space="preserve">======
ID#AAAB8_MBIGc
Susan Schoenian    (2026-06-08 14:27:55)
Estimate the cost of supplies per ewe.</t>
      </text>
    </comment>
  </commentList>
  <extLst>
    <ext uri="GoogleSheetsCustomDataVersion2">
      <go:sheetsCustomData xmlns:go="http://customooxmlschemas.google.com/" r:id="rId1" roundtripDataSignature="AMtx7mj3oQHdiml9KRda0Fd80dCox6VPAg=="/>
    </ext>
  </extLst>
</comments>
</file>

<file path=xl/comments6.xml><?xml version="1.0" encoding="utf-8"?>
<comments xmlns:r="http://schemas.openxmlformats.org/officeDocument/2006/relationships" xmlns="http://schemas.openxmlformats.org/spreadsheetml/2006/main" xmlns:xr="http://schemas.microsoft.com/office/spreadsheetml/2014/revision">
  <authors>
    <author/>
  </authors>
  <commentList>
    <comment authorId="0" ref="B21">
      <text>
        <t xml:space="preserve">======
ID#AAAB8_MBILc
Susan Schoenian    (2026-06-08 14:27:55)
Include other investments you will make specifically for the sheep enterprise.</t>
      </text>
    </comment>
    <comment authorId="0" ref="F24">
      <text>
        <t xml:space="preserve">======
ID#AAAB8_MBILg
Susan Schoenian    (2026-06-08 14:27:55)
This is your total projected investment in your sheep enterprise.</t>
      </text>
    </comment>
    <comment authorId="0" ref="G24">
      <text>
        <t xml:space="preserve">======
ID#AAAB8_MBIJM
Susan Schoenian    (2026-06-08 14:27:55)
This is your projected investment per unit of production (ewe).</t>
      </text>
    </comment>
    <comment authorId="0" ref="F21">
      <text>
        <t xml:space="preserve">======
ID#AAAB8_MBIEo
Susan Schoenian    (2026-06-08 14:27:55)
Enter the amount of additional money you will invest in your sheep enterprise.</t>
      </text>
    </comment>
    <comment authorId="0" ref="F20">
      <text>
        <t xml:space="preserve">======
ID#AAAB8_MBIJY
Susan Schoenian    (2026-06-08 14:27:55)
Enter the amount of money you will invest in supplies and other equipment, e.g. small tools such as electric shears.</t>
      </text>
    </comment>
    <comment authorId="0" ref="F19">
      <text>
        <t xml:space="preserve">======
ID#AAAB8_MBIGA
Susan Schoenian    (2026-06-08 14:27:55)
Enter total investment in farm machinery.</t>
      </text>
    </comment>
    <comment authorId="0" ref="F18">
      <text>
        <t xml:space="preserve">======
ID#AAAB8_MBIMA
Susan Schoenian    (2026-06-08 14:27:55)
Enter total investment in feed storage and handling.</t>
      </text>
    </comment>
    <comment authorId="0" ref="F17">
      <text>
        <t xml:space="preserve">======
ID#AAAB8_MBIKw
Susan Schoenian    (2026-06-08 14:27:55)
Enter the cost of feeders.</t>
      </text>
    </comment>
    <comment authorId="0" ref="F16">
      <text>
        <t xml:space="preserve">======
ID#AAAB8_MBILw
Susan Schoenian    (2026-06-08 14:27:55)
Enter the amount of money you will invest in a handling system. You have to have a way to handle your animals. The cost of a scale should be included.</t>
      </text>
    </comment>
    <comment authorId="0" ref="C12">
      <text>
        <t xml:space="preserve">======
ID#AAAB8_MBIH4
Susan Schoenian    (2026-06-08 14:27:55)
Enter number of acres that you will establish or renovate for your sheep enterprise.</t>
      </text>
    </comment>
    <comment authorId="0" ref="F15">
      <text>
        <t xml:space="preserve">======
ID#AAAB8_MBIGI
Susan Schoenian    (2026-06-08 14:27:55)
Enter the amount of money you will invest in watering systems:  troughs, well development, automatic waterers, etc.</t>
      </text>
    </comment>
    <comment authorId="0" ref="D12">
      <text>
        <t xml:space="preserve">======
ID#AAAB8_MBIII
Susan Schoenian    (2026-06-08 14:27:55)
Enter the average cost per acre of establishing or renovating the pastures for your sheep enterprise.</t>
      </text>
    </comment>
    <comment authorId="0" ref="F14">
      <text>
        <t xml:space="preserve">======
ID#AAAB8_MBIGg
Susan Schoenian    (2026-06-08 14:27:55)
Enter the amount of money will will invest in housing, pens, and shelter.</t>
      </text>
    </comment>
    <comment authorId="0" ref="C11">
      <text>
        <t xml:space="preserve">======
ID#AAAB8_MBIFo
Susan Schoenian    (2026-06-08 14:27:55)
Enter the number of livestock guardians you plan to purchase. Guardian animals include dogs, donkeys, and llamas.</t>
      </text>
    </comment>
    <comment authorId="0" ref="D11">
      <text>
        <t xml:space="preserve">======
ID#AAAB8_MBIJs
Susan Schoenian    (2026-06-08 14:27:55)
Enter the average cost of a livestock guardian animal.</t>
      </text>
    </comment>
    <comment authorId="0" ref="F13">
      <text>
        <t xml:space="preserve">======
ID#AAAB8_MBIGY
Susan Schoenian    (2026-06-08 14:27:55)
Enter the amount of money you will invest in fencing.</t>
      </text>
    </comment>
    <comment authorId="0" ref="C10">
      <text>
        <t xml:space="preserve">======
ID#AAAB8_DORk0
Susan Schoenian    (2026-06-08 14:27:55)
Enter number of rams you plan to buy.</t>
      </text>
    </comment>
    <comment authorId="0" ref="D10">
      <text>
        <t xml:space="preserve">======
ID#AAAB8_MBILs
Susan Schoenian    (2026-06-08 14:27:55)
Enter the average cost of breeding rams. Could be a lamb, yearling, or mature ram. Favor performance-tested health-certified rams.</t>
      </text>
    </comment>
    <comment authorId="0" ref="C9">
      <text>
        <t xml:space="preserve">======
ID#AAAB8_MBIFg
Susan Schoenian    (2026-06-08 14:27:55)
Enter number of ewes you plan to buy.</t>
      </text>
    </comment>
    <comment authorId="0" ref="D9">
      <text>
        <t xml:space="preserve">======
ID#AAAB8_MBIKA
Susan Schoenian    (2026-06-08 14:27:55)
Enter the averge cost of ewe breeding stock. Could be lambs, yearlings, or mature ewes -- or mixed age. Favor health-certified animals.</t>
      </text>
    </comment>
    <comment authorId="0" ref="B6">
      <text>
        <t xml:space="preserve">======
ID#AAAB8_MBIMk
Susan    (2026-06-08 14:27:55)
If capital purchase (e.g. tractor) will be shared with other farm enterprises, enter appropriate share of investment for sheep enterprise.</t>
      </text>
    </comment>
  </commentList>
  <extLst>
    <ext uri="GoogleSheetsCustomDataVersion2">
      <go:sheetsCustomData xmlns:go="http://customooxmlschemas.google.com/" r:id="rId1" roundtripDataSignature="AMtx7mgbO9ZtUB2o+Ob6QgDQOrMh01XPfQ=="/>
    </ext>
  </extLst>
</comments>
</file>

<file path=xl/sharedStrings.xml><?xml version="1.0" encoding="utf-8"?>
<sst xmlns="http://schemas.openxmlformats.org/spreadsheetml/2006/main" count="283" uniqueCount="177">
  <si>
    <t xml:space="preserve"> Last updated 01.03.26 by S Schoenian</t>
  </si>
  <si>
    <t>2026 Sheep</t>
  </si>
  <si>
    <t>Enterprise Budget</t>
  </si>
  <si>
    <t xml:space="preserve">The purpose of this enterprise budget is to evaluate the profit potential of a commercial sheep enterprise in </t>
  </si>
  <si>
    <t>which the sale of live lambs is the primary source of income. The budget is suitable for either hair or wooled sheep.</t>
  </si>
  <si>
    <t>It is assumed that ewes lamb annually and that replacements are kept from the flock and bred to lamb as yearlings.</t>
  </si>
  <si>
    <t>[1]</t>
  </si>
  <si>
    <t>Assumptions</t>
  </si>
  <si>
    <t>[2]</t>
  </si>
  <si>
    <t>Income</t>
  </si>
  <si>
    <t>[3]</t>
  </si>
  <si>
    <t>Feed costs</t>
  </si>
  <si>
    <t>[4]</t>
  </si>
  <si>
    <t>Veterinary costs</t>
  </si>
  <si>
    <t>[5]</t>
  </si>
  <si>
    <t>Other Expenses</t>
  </si>
  <si>
    <t>[6]</t>
  </si>
  <si>
    <t>Capital investment</t>
  </si>
  <si>
    <t>[7]</t>
  </si>
  <si>
    <t>Summary</t>
  </si>
  <si>
    <t>This enterprise budget was developed by Susan Schoenian, Sheep &amp; Goat Specialist at the University</t>
  </si>
  <si>
    <t>of Maryland's Western Maryland Research &amp; Education Center in Keedysville, Maryland.</t>
  </si>
  <si>
    <t>The budget is password-protected to protect the formulas and structure of the spreadsheet.</t>
  </si>
  <si>
    <t>To request the password, contact Susan at sschoen@umd.edu or (301) 432-2767 x343.</t>
  </si>
  <si>
    <t>2017 Sheep Enterprise Budget</t>
  </si>
  <si>
    <t>Enter data in the bright yellow cells.  The other cells are password-protected.  Data in the</t>
  </si>
  <si>
    <t>white cells are automatically calculated from other values that you provide. Hover over</t>
  </si>
  <si>
    <t>the red triangle in the upper right corner of a cell to display useful comments about the cell.</t>
  </si>
  <si>
    <t>FLOCK COMPOSITION</t>
  </si>
  <si>
    <t>Number of ewes</t>
  </si>
  <si>
    <t>Number of rams</t>
  </si>
  <si>
    <t>Adult death loss</t>
  </si>
  <si>
    <t>Ewe replacement rate</t>
  </si>
  <si>
    <t>Ram replacement rate</t>
  </si>
  <si>
    <t>PERCENT LAMB CROP RAISED (copied from below)</t>
  </si>
  <si>
    <t>Percent lamb crop is the most important factor affecting profitability of a sheep enterprise.  It is the number</t>
  </si>
  <si>
    <t>of lambs available to sell or keep for replacement divided by the number of ewes exposed for breeding.</t>
  </si>
  <si>
    <t>Use the table below to calculate it. Enter values in yellow cells. White cells are automatically calculated.</t>
  </si>
  <si>
    <t>CALCULATION OF PERCENT LAMB CROP</t>
  </si>
  <si>
    <t>Number of ewes exposed for breeding</t>
  </si>
  <si>
    <t>Percent ewes lambing</t>
  </si>
  <si>
    <t xml:space="preserve">Number of ewes lambing </t>
  </si>
  <si>
    <t>Percent lambs born live (live lambs ÷ # ewes lambing)</t>
  </si>
  <si>
    <t xml:space="preserve">Number of lambs born live </t>
  </si>
  <si>
    <t>Percent pre-weaning death loss</t>
  </si>
  <si>
    <t xml:space="preserve">Number of lambs weaned </t>
  </si>
  <si>
    <t>Percent post-weaning death loss</t>
  </si>
  <si>
    <t>Total number lambs produced</t>
  </si>
  <si>
    <t>Number of lambs sold for market</t>
  </si>
  <si>
    <t>Number of ewe lambs kept for replacement</t>
  </si>
  <si>
    <t>PERCENT LAMB CROP RAISED</t>
  </si>
  <si>
    <t xml:space="preserve">In a commercial sheep enterprise, the majority of income is derived from the sale of market lambs. </t>
  </si>
  <si>
    <t>For breeding stock, club lamb, fleece, and milk sales, be sure to use other budgets in this series.</t>
  </si>
  <si>
    <t>INCOME CALCULATION</t>
  </si>
  <si>
    <t>Item</t>
  </si>
  <si>
    <t>No head</t>
  </si>
  <si>
    <t>Amount</t>
  </si>
  <si>
    <t>Total</t>
  </si>
  <si>
    <t>Unit</t>
  </si>
  <si>
    <t>Price/unit</t>
  </si>
  <si>
    <t>Per ewe</t>
  </si>
  <si>
    <t>Market lambs: male</t>
  </si>
  <si>
    <t>pounds</t>
  </si>
  <si>
    <t>Market lambs:  ewe</t>
  </si>
  <si>
    <t>Cull ewes</t>
  </si>
  <si>
    <t>Cull rams</t>
  </si>
  <si>
    <t>Wool</t>
  </si>
  <si>
    <t>Wool LDP</t>
  </si>
  <si>
    <t>Unshorn lamb LDP</t>
  </si>
  <si>
    <t>Enter other source of income</t>
  </si>
  <si>
    <t>Total income</t>
  </si>
  <si>
    <t>Enter data in the yellow cells.  The other cells are password-protected.</t>
  </si>
  <si>
    <t>Data in the white cells are automatically calculated from other values in the spreadsheet.</t>
  </si>
  <si>
    <t>Hover over the red triangle in the upper right corner of the cell to display useful comments.</t>
  </si>
  <si>
    <t>Feed accounts for a significant portion of the expense of raising sheep, as much as ~70 percent of the total. As a result, it is very important to enter realistic data and shop around for the best feed costs. There are different ways to feed sheep, so feed costs can vary considerably among farms and ranches. This worksheet can be used to develop a feed budget for the flock.</t>
  </si>
  <si>
    <t>FEED COSTS</t>
  </si>
  <si>
    <t>EWES</t>
  </si>
  <si>
    <t>Head</t>
  </si>
  <si>
    <t>Cost/unit</t>
  </si>
  <si>
    <t>Per ewe cost</t>
  </si>
  <si>
    <t>Legume hay</t>
  </si>
  <si>
    <t>ton</t>
  </si>
  <si>
    <t>Grass hay</t>
  </si>
  <si>
    <t>Grain</t>
  </si>
  <si>
    <t>pound</t>
  </si>
  <si>
    <t>Protein supplement</t>
  </si>
  <si>
    <t>By-product feed</t>
  </si>
  <si>
    <t>Silage</t>
  </si>
  <si>
    <t>TMR</t>
  </si>
  <si>
    <t>Minerals</t>
  </si>
  <si>
    <t>Annual pasture planting</t>
  </si>
  <si>
    <t>acres</t>
  </si>
  <si>
    <t>Pasture maintenance</t>
  </si>
  <si>
    <t>Pasture rental</t>
  </si>
  <si>
    <t>Protein tubs</t>
  </si>
  <si>
    <t>tubs</t>
  </si>
  <si>
    <t>Other feed purchase</t>
  </si>
  <si>
    <t>Total ewe feed costs</t>
  </si>
  <si>
    <t xml:space="preserve">There are different ways to finish lambs for market and the economics of different feeding </t>
  </si>
  <si>
    <t xml:space="preserve">systems vary.  If lambs are sold at weaning, the only additional cost may be creep feeding. </t>
  </si>
  <si>
    <t>LAMBS</t>
  </si>
  <si>
    <t>Creep feed (10-60 days)</t>
  </si>
  <si>
    <t>Finishing ration</t>
  </si>
  <si>
    <t>Hay</t>
  </si>
  <si>
    <t>Milk replacer</t>
  </si>
  <si>
    <t>bags</t>
  </si>
  <si>
    <t>Total lamb feed cost</t>
  </si>
  <si>
    <t>TOTAL FEED COSTS</t>
  </si>
  <si>
    <t>While health and veterinary costs should not account for a large percentage of the total expenditures in a</t>
  </si>
  <si>
    <t>commercial sheep enterprise, this worksheet can be useful for planning a whole flock health program.</t>
  </si>
  <si>
    <t>HEALTH &amp; VETERINARY COSTS</t>
  </si>
  <si>
    <t>Expenditure</t>
  </si>
  <si>
    <t>Total cost</t>
  </si>
  <si>
    <t>Deworming:  adults</t>
  </si>
  <si>
    <t>doses</t>
  </si>
  <si>
    <t>Deworming:  lambs</t>
  </si>
  <si>
    <t>Coccidia treatment: lambs</t>
  </si>
  <si>
    <t>Other parasite control</t>
  </si>
  <si>
    <t>Clostridial vaccination: adults</t>
  </si>
  <si>
    <t>Clostridial vaccination: lambs</t>
  </si>
  <si>
    <t>Abortion vaccination: ewes</t>
  </si>
  <si>
    <t xml:space="preserve">™ </t>
  </si>
  <si>
    <t>Other vaccination</t>
  </si>
  <si>
    <t>Veterinary medicine</t>
  </si>
  <si>
    <t>Professional veterinary services</t>
  </si>
  <si>
    <t>Other health and veterinary costs</t>
  </si>
  <si>
    <t>Total health and veterinary costs</t>
  </si>
  <si>
    <t>OTHER EXPENSES</t>
  </si>
  <si>
    <t>Other costs</t>
  </si>
  <si>
    <t>Number</t>
  </si>
  <si>
    <t>Supplies</t>
  </si>
  <si>
    <t>head</t>
  </si>
  <si>
    <t>Shearing</t>
  </si>
  <si>
    <t>Bedding</t>
  </si>
  <si>
    <t>Ram replacement</t>
  </si>
  <si>
    <t>Hauling</t>
  </si>
  <si>
    <t>Marketing</t>
  </si>
  <si>
    <t>American lamb check-off - live animal</t>
  </si>
  <si>
    <t>American lamb check-off - first handler</t>
  </si>
  <si>
    <t>Livestock guardians (feed, veterinary care)</t>
  </si>
  <si>
    <t>Enter other cost</t>
  </si>
  <si>
    <t xml:space="preserve">    </t>
  </si>
  <si>
    <t>Total other costs</t>
  </si>
  <si>
    <t>CAPITAL PURCHASES</t>
  </si>
  <si>
    <t>PURCHASE</t>
  </si>
  <si>
    <t xml:space="preserve">Number </t>
  </si>
  <si>
    <t>Cost</t>
  </si>
  <si>
    <t>Breeding ewes</t>
  </si>
  <si>
    <t>Breeding ram(s)</t>
  </si>
  <si>
    <t>Livestock guardian(s)</t>
  </si>
  <si>
    <t>Pasture establishment, improvement</t>
  </si>
  <si>
    <t>acre</t>
  </si>
  <si>
    <t>Fencing</t>
  </si>
  <si>
    <t>Housing, including lots and pens</t>
  </si>
  <si>
    <t>Watering system(s)</t>
  </si>
  <si>
    <t>Handling system</t>
  </si>
  <si>
    <t>Feeders (fenceline, hay, grain, mineral)</t>
  </si>
  <si>
    <t>Feed storage (bulk bin, silo)</t>
  </si>
  <si>
    <t>Farm machinery (tractor, mower, manure spreader)</t>
  </si>
  <si>
    <t xml:space="preserve">Supplies and small equipment </t>
  </si>
  <si>
    <t>Enter other investment cost</t>
  </si>
  <si>
    <t>TOTAL INVESTMENT</t>
  </si>
  <si>
    <t>BUDGET SUMMARY</t>
  </si>
  <si>
    <t xml:space="preserve">%   </t>
  </si>
  <si>
    <t>Market lambs</t>
  </si>
  <si>
    <t>Cull ewes and rams</t>
  </si>
  <si>
    <t>Other income</t>
  </si>
  <si>
    <t>Total Income</t>
  </si>
  <si>
    <t>Expenses</t>
  </si>
  <si>
    <t xml:space="preserve">     Ewe feed cost</t>
  </si>
  <si>
    <t xml:space="preserve">     Lamb feed cost</t>
  </si>
  <si>
    <t>Total expenses</t>
  </si>
  <si>
    <t>Profit</t>
  </si>
  <si>
    <t>Expense Ratio:  Expenses ÷ Income</t>
  </si>
  <si>
    <t>Total Investment</t>
  </si>
  <si>
    <t>Years to Repay Investment</t>
  </si>
  <si>
    <t>Rate of Return on Investment (ROI)</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</si>
</sst>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0.0%"/>
    <numFmt numFmtId="165" formatCode="_(&quot;$&quot;* #,##0.00_);_(&quot;$&quot;* \(#,##0.00\);_(&quot;$&quot;* &quot;-&quot;??_);_(@_)"/>
    <numFmt numFmtId="166" formatCode="_(&quot;$&quot;* #,##0_);_(&quot;$&quot;* \(#,##0\);_(&quot;$&quot;* &quot;-&quot;??_);_(@_)"/>
    <numFmt numFmtId="167" formatCode="0.0"/>
    <numFmt numFmtId="168" formatCode="_(&quot;$&quot;* #,##0.000_);_(&quot;$&quot;* \(#,##0.000\);_(&quot;$&quot;* &quot;-&quot;??_);_(@_)"/>
    <numFmt numFmtId="169" formatCode="0.000"/>
  </numFmts>
  <fonts count="34">
    <font>
      <sz val="11.0"/>
      <color theme="1"/>
      <name val="Calibri"/>
      <scheme val="minor"/>
    </font>
    <font>
      <sz val="11.0"/>
      <color theme="1"/>
      <name val="Calibri"/>
    </font>
    <font>
      <sz val="11.0"/>
      <color rgb="FFFFFF00"/>
      <name val="Calibri"/>
    </font>
    <font>
      <b/>
      <sz val="48.0"/>
      <color theme="1"/>
      <name val="Calibri"/>
    </font>
    <font/>
    <font>
      <b/>
      <sz val="11.0"/>
      <color theme="1"/>
      <name val="Calibri"/>
    </font>
    <font>
      <b/>
      <sz val="12.0"/>
      <color theme="1"/>
      <name val="Calibri"/>
    </font>
    <font>
      <b/>
      <sz val="14.0"/>
      <color theme="1"/>
      <name val="Calibri"/>
    </font>
    <font>
      <b/>
      <u/>
      <sz val="14.0"/>
      <color rgb="FF0000FF"/>
      <name val="Calibri"/>
    </font>
    <font>
      <b/>
      <u/>
      <sz val="14.0"/>
      <color theme="1"/>
      <name val="Calibri"/>
    </font>
    <font>
      <sz val="12.0"/>
      <color theme="1"/>
      <name val="Calibri"/>
    </font>
    <font>
      <sz val="11.0"/>
      <color rgb="FFFF0000"/>
      <name val="Calibri"/>
    </font>
    <font>
      <b/>
      <sz val="36.0"/>
      <color theme="1"/>
      <name val="Calibri"/>
    </font>
    <font>
      <b/>
      <sz val="16.0"/>
      <color theme="0"/>
      <name val="Calibri"/>
    </font>
    <font>
      <i/>
      <sz val="12.0"/>
      <color theme="1"/>
      <name val="Calibri"/>
    </font>
    <font>
      <i/>
      <sz val="11.0"/>
      <color theme="1"/>
      <name val="Calibri"/>
    </font>
    <font>
      <b/>
      <sz val="16.0"/>
      <color theme="1"/>
      <name val="Calibri"/>
    </font>
    <font>
      <b/>
      <sz val="14.0"/>
      <color theme="0"/>
      <name val="Trebuchet MS"/>
    </font>
    <font>
      <b/>
      <sz val="10.0"/>
      <color theme="1"/>
      <name val="Trebuchet MS"/>
    </font>
    <font>
      <sz val="14.0"/>
      <color theme="1"/>
      <name val="Trebuchet MS"/>
    </font>
    <font>
      <sz val="14.0"/>
      <color theme="1"/>
      <name val="Calibri"/>
    </font>
    <font>
      <sz val="14.0"/>
      <color theme="0"/>
      <name val="Trebuchet MS"/>
    </font>
    <font>
      <b/>
      <sz val="16.0"/>
      <color theme="0"/>
      <name val="Trebuchet MS"/>
    </font>
    <font>
      <b/>
      <sz val="18.0"/>
      <color theme="0"/>
      <name val="Calibri"/>
    </font>
    <font>
      <sz val="11.0"/>
      <color theme="1"/>
      <name val="Trebuchet MS"/>
    </font>
    <font>
      <b/>
      <sz val="11.0"/>
      <color theme="0"/>
      <name val="Trebuchet MS"/>
    </font>
    <font>
      <b/>
      <sz val="13.0"/>
      <color theme="0"/>
      <name val="Trebuchet MS"/>
    </font>
    <font>
      <color theme="1"/>
      <name val="Calibri"/>
      <scheme val="minor"/>
    </font>
    <font>
      <b/>
      <sz val="14.0"/>
      <color theme="0"/>
      <name val="Calibri"/>
    </font>
    <font>
      <b/>
      <sz val="11.0"/>
      <color theme="0"/>
      <name val="Calibri"/>
    </font>
    <font>
      <b/>
      <sz val="36.0"/>
      <color theme="1"/>
      <name val="Trebuchet MS"/>
    </font>
    <font>
      <b/>
      <sz val="18.0"/>
      <color theme="0"/>
      <name val="Trebuchet MS"/>
    </font>
    <font>
      <b/>
      <sz val="14.0"/>
      <color theme="1"/>
      <name val="Trebuchet MS"/>
    </font>
    <font>
      <b/>
      <sz val="11.0"/>
      <color theme="1"/>
      <name val="Trebuchet MS"/>
    </font>
  </fonts>
  <fills count="8">
    <fill>
      <patternFill patternType="none"/>
    </fill>
    <fill>
      <patternFill patternType="lightGray"/>
    </fill>
    <fill>
      <patternFill patternType="solid">
        <fgColor theme="1"/>
        <bgColor theme="1"/>
      </patternFill>
    </fill>
    <fill>
      <patternFill patternType="solid">
        <fgColor rgb="FFFFFF00"/>
        <bgColor rgb="FFFFFF00"/>
      </patternFill>
    </fill>
    <fill>
      <patternFill patternType="solid">
        <fgColor theme="0"/>
        <bgColor theme="0"/>
      </patternFill>
    </fill>
    <fill>
      <patternFill patternType="solid">
        <fgColor rgb="FFFFFF66"/>
        <bgColor rgb="FFFFFF66"/>
      </patternFill>
    </fill>
    <fill>
      <patternFill patternType="solid">
        <fgColor rgb="FFF2F2F2"/>
        <bgColor rgb="FFF2F2F2"/>
      </patternFill>
    </fill>
    <fill>
      <patternFill patternType="solid">
        <fgColor rgb="FFD8D8D8"/>
        <bgColor rgb="FFD8D8D8"/>
      </patternFill>
    </fill>
  </fills>
  <borders count="75">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top/>
      <bottom/>
    </border>
    <border>
      <top/>
      <bottom/>
    </border>
    <border>
      <right/>
      <top/>
      <bottom/>
    </border>
    <border>
      <left/>
      <right/>
      <top/>
      <bottom/>
    </border>
    <border>
      <left/>
      <right style="medium">
        <color rgb="FF000000"/>
      </right>
      <top/>
      <bottom/>
    </border>
    <border>
      <left style="medium">
        <color rgb="FF000000"/>
      </left>
      <top/>
      <bottom style="thin">
        <color rgb="FF000000"/>
      </bottom>
    </border>
    <border>
      <top/>
      <bottom style="thin">
        <color rgb="FF000000"/>
      </bottom>
    </border>
    <border>
      <right/>
      <top/>
      <bottom style="thin">
        <color rgb="FF000000"/>
      </bottom>
    </border>
    <border>
      <left/>
      <right/>
      <top/>
      <bottom style="thin">
        <color rgb="FF000000"/>
      </bottom>
    </border>
    <border>
      <left/>
      <right style="medium">
        <color rgb="FF000000"/>
      </right>
      <top/>
      <bottom style="thin">
        <color rgb="FF000000"/>
      </bottom>
    </border>
    <border>
      <left style="medium">
        <color rgb="FF000000"/>
      </left>
    </border>
    <border>
      <right style="medium">
        <color rgb="FF000000"/>
      </right>
    </border>
    <border>
      <left style="medium">
        <color rgb="FF000000"/>
      </left>
      <right/>
      <top/>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right/>
      <top style="medium">
        <color rgb="FF000000"/>
      </top>
      <bottom/>
    </border>
    <border>
      <right style="medium">
        <color rgb="FF000000"/>
      </right>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top style="thin">
        <color rgb="FF000000"/>
      </top>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medium">
        <color rgb="FF000000"/>
      </left>
      <right style="medium">
        <color rgb="FF000000"/>
      </right>
      <top style="medium">
        <color rgb="FF000000"/>
      </top>
      <bottom style="medium">
        <color rgb="FF000000"/>
      </bottom>
    </border>
    <border>
      <left style="thin">
        <color rgb="FF000000"/>
      </left>
      <right style="thin">
        <color rgb="FF000000"/>
      </right>
      <top style="thin">
        <color rgb="FF000000"/>
      </top>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top style="thin">
        <color rgb="FF000000"/>
      </top>
      <bottom style="thin">
        <color rgb="FF000000"/>
      </bottom>
    </border>
    <border>
      <top style="thin">
        <color rgb="FF000000"/>
      </top>
      <bottom style="thin">
        <color rgb="FF000000"/>
      </bottom>
    </border>
    <border>
      <right/>
      <top style="thin">
        <color rgb="FF000000"/>
      </top>
      <bottom style="thin">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right style="thin">
        <color rgb="FF000000"/>
      </right>
      <top style="thin">
        <color rgb="FF000000"/>
      </top>
      <bottom style="thin">
        <color rgb="FF000000"/>
      </bottom>
    </border>
    <border>
      <left style="medium">
        <color rgb="FF000000"/>
      </left>
      <right/>
      <top style="thin">
        <color rgb="FF000000"/>
      </top>
      <bottom/>
    </border>
    <border>
      <left/>
      <right/>
      <top style="thin">
        <color rgb="FF000000"/>
      </top>
      <bottom/>
    </border>
    <border>
      <left style="medium">
        <color rgb="FF000000"/>
      </left>
      <right style="thin">
        <color rgb="FF000000"/>
      </right>
      <top/>
      <bottom/>
    </border>
    <border>
      <left style="medium">
        <color rgb="FF000000"/>
      </left>
      <right style="thin">
        <color rgb="FF000000"/>
      </right>
      <top/>
      <bottom style="medium">
        <color rgb="FF000000"/>
      </bottom>
    </border>
    <border>
      <left/>
      <right/>
      <top style="medium">
        <color rgb="FF000000"/>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right style="thin">
        <color rgb="FF000000"/>
      </right>
      <top style="thin">
        <color rgb="FF000000"/>
      </top>
      <bottom style="medium">
        <color rgb="FF000000"/>
      </bottom>
    </border>
    <border>
      <left style="thin">
        <color rgb="FF000000"/>
      </left>
      <right style="thin">
        <color rgb="FF000000"/>
      </right>
      <top/>
      <bottom style="medium">
        <color rgb="FF000000"/>
      </bottom>
    </border>
    <border>
      <left style="thin">
        <color rgb="FF000000"/>
      </left>
      <right style="medium">
        <color rgb="FF000000"/>
      </right>
      <bottom style="medium">
        <color rgb="FF000000"/>
      </bottom>
    </border>
    <border>
      <left style="medium">
        <color rgb="FF000000"/>
      </left>
      <top style="thin">
        <color rgb="FF000000"/>
      </top>
    </border>
    <border>
      <right style="medium">
        <color rgb="FF000000"/>
      </right>
      <top style="thin">
        <color rgb="FF000000"/>
      </top>
    </border>
    <border>
      <left style="medium">
        <color rgb="FF000000"/>
      </left>
      <right/>
      <top style="medium">
        <color rgb="FF000000"/>
      </top>
      <bottom style="medium">
        <color rgb="FF000000"/>
      </bottom>
    </border>
    <border>
      <left/>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right style="thin">
        <color rgb="FF000000"/>
      </right>
      <bottom style="thin">
        <color rgb="FF000000"/>
      </bottom>
    </border>
    <border>
      <left style="thin">
        <color rgb="FF000000"/>
      </left>
      <right style="thin">
        <color rgb="FF000000"/>
      </right>
      <top/>
      <bottom style="thin">
        <color rgb="FF000000"/>
      </bottom>
    </border>
    <border>
      <left style="thin">
        <color rgb="FF000000"/>
      </left>
      <right style="thin">
        <color rgb="FF000000"/>
      </right>
      <bottom style="thin">
        <color rgb="FF000000"/>
      </bottom>
    </border>
    <border>
      <left style="thin">
        <color rgb="FF000000"/>
      </left>
      <right style="medium">
        <color rgb="FF000000"/>
      </right>
      <bottom style="thin">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top/>
      <bottom style="medium">
        <color rgb="FF000000"/>
      </bottom>
    </border>
    <border>
      <right/>
      <top/>
      <bottom style="medium">
        <color rgb="FF000000"/>
      </bottom>
    </border>
    <border>
      <left/>
      <top/>
      <bottom/>
    </border>
  </borders>
  <cellStyleXfs count="1">
    <xf borderId="0" fillId="0" fontId="0" numFmtId="0" applyAlignment="1" applyFont="1"/>
  </cellStyleXfs>
  <cellXfs count="247">
    <xf borderId="0" fillId="0" fontId="0" numFmtId="0" xfId="0" applyAlignment="1" applyFont="1">
      <alignment readingOrder="0" shrinkToFit="0" vertical="bottom" wrapText="0"/>
    </xf>
    <xf borderId="1" fillId="2" fontId="1" numFmtId="0" xfId="0" applyBorder="1" applyFill="1" applyFont="1"/>
    <xf borderId="2" fillId="2" fontId="1" numFmtId="0" xfId="0" applyBorder="1" applyFont="1"/>
    <xf borderId="2" fillId="2" fontId="2" numFmtId="0" xfId="0" applyAlignment="1" applyBorder="1" applyFont="1">
      <alignment horizontal="left" readingOrder="0"/>
    </xf>
    <xf borderId="3" fillId="2" fontId="1" numFmtId="0" xfId="0" applyBorder="1" applyFont="1"/>
    <xf borderId="4" fillId="3" fontId="3" numFmtId="0" xfId="0" applyAlignment="1" applyBorder="1" applyFill="1" applyFont="1">
      <alignment horizontal="center" readingOrder="0"/>
    </xf>
    <xf borderId="5" fillId="0" fontId="4" numFmtId="0" xfId="0" applyBorder="1" applyFont="1"/>
    <xf borderId="6" fillId="0" fontId="4" numFmtId="0" xfId="0" applyBorder="1" applyFont="1"/>
    <xf borderId="7" fillId="3" fontId="5" numFmtId="0" xfId="0" applyAlignment="1" applyBorder="1" applyFont="1">
      <alignment horizontal="left"/>
    </xf>
    <xf borderId="8" fillId="3" fontId="1" numFmtId="0" xfId="0" applyAlignment="1" applyBorder="1" applyFont="1">
      <alignment horizontal="left"/>
    </xf>
    <xf borderId="9" fillId="3" fontId="3" numFmtId="0" xfId="0" applyAlignment="1" applyBorder="1" applyFont="1">
      <alignment horizontal="center"/>
    </xf>
    <xf borderId="10" fillId="0" fontId="4" numFmtId="0" xfId="0" applyBorder="1" applyFont="1"/>
    <xf borderId="11" fillId="0" fontId="4" numFmtId="0" xfId="0" applyBorder="1" applyFont="1"/>
    <xf borderId="12" fillId="3" fontId="5" numFmtId="0" xfId="0" applyAlignment="1" applyBorder="1" applyFont="1">
      <alignment horizontal="left"/>
    </xf>
    <xf borderId="13" fillId="3" fontId="1" numFmtId="0" xfId="0" applyAlignment="1" applyBorder="1" applyFont="1">
      <alignment horizontal="left"/>
    </xf>
    <xf borderId="14" fillId="0" fontId="1" numFmtId="0" xfId="0" applyBorder="1" applyFont="1"/>
    <xf borderId="0" fillId="0" fontId="1" numFmtId="0" xfId="0" applyFont="1"/>
    <xf borderId="15" fillId="0" fontId="1" numFmtId="0" xfId="0" applyBorder="1" applyFont="1"/>
    <xf borderId="14" fillId="0" fontId="6" numFmtId="0" xfId="0" applyAlignment="1" applyBorder="1" applyFont="1">
      <alignment horizontal="center"/>
    </xf>
    <xf borderId="15" fillId="0" fontId="4" numFmtId="0" xfId="0" applyBorder="1" applyFont="1"/>
    <xf borderId="0" fillId="0" fontId="7" numFmtId="0" xfId="0" applyAlignment="1" applyFont="1">
      <alignment horizontal="right"/>
    </xf>
    <xf borderId="0" fillId="0" fontId="8" numFmtId="0" xfId="0" applyFont="1"/>
    <xf borderId="0" fillId="0" fontId="9" numFmtId="0" xfId="0" applyFont="1"/>
    <xf borderId="14" fillId="0" fontId="6" numFmtId="0" xfId="0" applyAlignment="1" applyBorder="1" applyFont="1">
      <alignment horizontal="center" vertical="center"/>
    </xf>
    <xf borderId="0" fillId="0" fontId="10" numFmtId="0" xfId="0" applyAlignment="1" applyFont="1">
      <alignment horizontal="center" vertical="center"/>
    </xf>
    <xf borderId="15" fillId="0" fontId="10" numFmtId="0" xfId="0" applyAlignment="1" applyBorder="1" applyFont="1">
      <alignment horizontal="center" vertical="center"/>
    </xf>
    <xf borderId="16" fillId="2" fontId="1" numFmtId="0" xfId="0" applyBorder="1" applyFont="1"/>
    <xf borderId="7" fillId="2" fontId="1" numFmtId="0" xfId="0" applyBorder="1" applyFont="1"/>
    <xf borderId="8" fillId="2" fontId="1" numFmtId="0" xfId="0" applyBorder="1" applyFont="1"/>
    <xf borderId="17" fillId="3" fontId="6" numFmtId="0" xfId="0" applyAlignment="1" applyBorder="1" applyFont="1">
      <alignment horizontal="center" vertical="center"/>
    </xf>
    <xf borderId="18" fillId="0" fontId="4" numFmtId="0" xfId="0" applyBorder="1" applyFont="1"/>
    <xf borderId="19" fillId="0" fontId="4" numFmtId="0" xfId="0" applyBorder="1" applyFont="1"/>
    <xf borderId="20" fillId="3" fontId="6" numFmtId="0" xfId="0" applyAlignment="1" applyBorder="1" applyFont="1">
      <alignment horizontal="center" vertical="top"/>
    </xf>
    <xf borderId="21" fillId="0" fontId="4" numFmtId="0" xfId="0" applyBorder="1" applyFont="1"/>
    <xf borderId="22" fillId="0" fontId="4" numFmtId="0" xfId="0" applyBorder="1" applyFont="1"/>
    <xf borderId="23" fillId="2" fontId="1" numFmtId="0" xfId="0" applyBorder="1" applyFont="1"/>
    <xf borderId="24" fillId="2" fontId="1" numFmtId="0" xfId="0" applyBorder="1" applyFont="1"/>
    <xf borderId="25" fillId="2" fontId="1" numFmtId="0" xfId="0" applyBorder="1" applyFont="1"/>
    <xf borderId="0" fillId="0" fontId="1" numFmtId="0" xfId="0" applyAlignment="1" applyFont="1">
      <alignment horizontal="left"/>
    </xf>
    <xf borderId="17" fillId="2" fontId="1" numFmtId="0" xfId="0" applyBorder="1" applyFont="1"/>
    <xf borderId="26" fillId="0" fontId="4" numFmtId="0" xfId="0" applyBorder="1" applyFont="1"/>
    <xf borderId="3" fillId="2" fontId="11" numFmtId="0" xfId="0" applyBorder="1" applyFont="1"/>
    <xf borderId="4" fillId="3" fontId="12" numFmtId="0" xfId="0" applyAlignment="1" applyBorder="1" applyFont="1">
      <alignment horizontal="center"/>
    </xf>
    <xf borderId="27" fillId="0" fontId="4" numFmtId="0" xfId="0" applyBorder="1" applyFont="1"/>
    <xf borderId="16" fillId="2" fontId="12" numFmtId="0" xfId="0" applyAlignment="1" applyBorder="1" applyFont="1">
      <alignment horizontal="center"/>
    </xf>
    <xf borderId="7" fillId="2" fontId="12" numFmtId="0" xfId="0" applyAlignment="1" applyBorder="1" applyFont="1">
      <alignment horizontal="center"/>
    </xf>
    <xf borderId="7" fillId="2" fontId="12" numFmtId="0" xfId="0" applyBorder="1" applyFont="1"/>
    <xf borderId="8" fillId="2" fontId="12" numFmtId="0" xfId="0" applyBorder="1" applyFont="1"/>
    <xf borderId="4" fillId="4" fontId="6" numFmtId="0" xfId="0" applyAlignment="1" applyBorder="1" applyFill="1" applyFont="1">
      <alignment horizontal="center"/>
    </xf>
    <xf borderId="4" fillId="4" fontId="6" numFmtId="0" xfId="0" applyAlignment="1" applyBorder="1" applyFont="1">
      <alignment horizontal="center" vertical="center"/>
    </xf>
    <xf borderId="4" fillId="4" fontId="6" numFmtId="0" xfId="0" applyAlignment="1" applyBorder="1" applyFont="1">
      <alignment horizontal="center" vertical="top"/>
    </xf>
    <xf borderId="28" fillId="2" fontId="13" numFmtId="0" xfId="0" applyAlignment="1" applyBorder="1" applyFont="1">
      <alignment horizontal="center" vertical="center"/>
    </xf>
    <xf borderId="29" fillId="0" fontId="4" numFmtId="0" xfId="0" applyBorder="1" applyFont="1"/>
    <xf borderId="30" fillId="0" fontId="4" numFmtId="0" xfId="0" applyBorder="1" applyFont="1"/>
    <xf borderId="14" fillId="0" fontId="13" numFmtId="0" xfId="0" applyAlignment="1" applyBorder="1" applyFont="1">
      <alignment horizontal="center" vertical="center"/>
    </xf>
    <xf borderId="0" fillId="0" fontId="13" numFmtId="0" xfId="0" applyAlignment="1" applyFont="1">
      <alignment horizontal="center" vertical="center"/>
    </xf>
    <xf borderId="31" fillId="0" fontId="13" numFmtId="0" xfId="0" applyAlignment="1" applyBorder="1" applyFont="1">
      <alignment horizontal="center" vertical="center"/>
    </xf>
    <xf borderId="0" fillId="0" fontId="13" numFmtId="0" xfId="0" applyAlignment="1" applyFont="1">
      <alignment vertical="center"/>
    </xf>
    <xf borderId="15" fillId="0" fontId="13" numFmtId="0" xfId="0" applyAlignment="1" applyBorder="1" applyFont="1">
      <alignment vertical="center"/>
    </xf>
    <xf borderId="14" fillId="0" fontId="7" numFmtId="0" xfId="0" applyBorder="1" applyFont="1"/>
    <xf borderId="0" fillId="0" fontId="7" numFmtId="0" xfId="0" applyFont="1"/>
    <xf borderId="32" fillId="3" fontId="7" numFmtId="0" xfId="0" applyBorder="1" applyFont="1"/>
    <xf borderId="0" fillId="0" fontId="5" numFmtId="0" xfId="0" applyFont="1"/>
    <xf borderId="15" fillId="0" fontId="5" numFmtId="0" xfId="0" applyBorder="1" applyFont="1"/>
    <xf borderId="32" fillId="3" fontId="7" numFmtId="164" xfId="0" applyBorder="1" applyFont="1" applyNumberFormat="1"/>
    <xf borderId="33" fillId="3" fontId="7" numFmtId="164" xfId="0" applyBorder="1" applyFont="1" applyNumberFormat="1"/>
    <xf borderId="34" fillId="4" fontId="7" numFmtId="9" xfId="0" applyBorder="1" applyFont="1" applyNumberFormat="1"/>
    <xf borderId="17" fillId="5" fontId="6" numFmtId="49" xfId="0" applyAlignment="1" applyBorder="1" applyFill="1" applyFont="1" applyNumberFormat="1">
      <alignment horizontal="center"/>
    </xf>
    <xf borderId="4" fillId="5" fontId="6" numFmtId="0" xfId="0" applyAlignment="1" applyBorder="1" applyFont="1">
      <alignment horizontal="center"/>
    </xf>
    <xf borderId="20" fillId="5" fontId="6" numFmtId="0" xfId="0" applyAlignment="1" applyBorder="1" applyFont="1">
      <alignment horizontal="center" vertical="top"/>
    </xf>
    <xf borderId="20" fillId="2" fontId="13" numFmtId="0" xfId="0" applyAlignment="1" applyBorder="1" applyFont="1">
      <alignment horizontal="center" vertical="center"/>
    </xf>
    <xf borderId="32" fillId="0" fontId="7" numFmtId="1" xfId="0" applyBorder="1" applyFont="1" applyNumberFormat="1"/>
    <xf borderId="32" fillId="3" fontId="7" numFmtId="9" xfId="0" applyBorder="1" applyFont="1" applyNumberFormat="1"/>
    <xf borderId="14" fillId="0" fontId="5" numFmtId="0" xfId="0" applyBorder="1" applyFont="1"/>
    <xf borderId="35" fillId="0" fontId="7" numFmtId="1" xfId="0" applyBorder="1" applyFont="1" applyNumberFormat="1"/>
    <xf borderId="36" fillId="0" fontId="1" numFmtId="0" xfId="0" applyBorder="1" applyFont="1"/>
    <xf borderId="37" fillId="0" fontId="1" numFmtId="0" xfId="0" applyBorder="1" applyFont="1"/>
    <xf borderId="37" fillId="0" fontId="5" numFmtId="9" xfId="0" applyBorder="1" applyFont="1" applyNumberFormat="1"/>
    <xf borderId="38" fillId="0" fontId="1" numFmtId="0" xfId="0" applyBorder="1" applyFont="1"/>
    <xf borderId="0" fillId="0" fontId="14" numFmtId="0" xfId="0" applyFont="1"/>
    <xf borderId="0" fillId="0" fontId="15" numFmtId="0" xfId="0" applyFont="1"/>
    <xf borderId="20" fillId="2" fontId="13" numFmtId="0" xfId="0" applyAlignment="1" applyBorder="1" applyFont="1">
      <alignment horizontal="center"/>
    </xf>
    <xf borderId="0" fillId="0" fontId="16" numFmtId="0" xfId="0" applyFont="1"/>
    <xf borderId="1" fillId="2" fontId="17" numFmtId="0" xfId="0" applyBorder="1" applyFont="1"/>
    <xf borderId="2" fillId="2" fontId="17" numFmtId="0" xfId="0" applyAlignment="1" applyBorder="1" applyFont="1">
      <alignment horizontal="center"/>
    </xf>
    <xf borderId="3" fillId="2" fontId="17" numFmtId="0" xfId="0" applyAlignment="1" applyBorder="1" applyFont="1">
      <alignment horizontal="center"/>
    </xf>
    <xf borderId="0" fillId="0" fontId="18" numFmtId="0" xfId="0" applyAlignment="1" applyFont="1">
      <alignment horizontal="left"/>
    </xf>
    <xf borderId="39" fillId="0" fontId="19" numFmtId="0" xfId="0" applyBorder="1" applyFont="1"/>
    <xf borderId="32" fillId="0" fontId="19" numFmtId="1" xfId="0" applyAlignment="1" applyBorder="1" applyFont="1" applyNumberFormat="1">
      <alignment horizontal="center"/>
    </xf>
    <xf borderId="32" fillId="3" fontId="19" numFmtId="0" xfId="0" applyAlignment="1" applyBorder="1" applyFont="1">
      <alignment horizontal="center"/>
    </xf>
    <xf borderId="32" fillId="3" fontId="19" numFmtId="165" xfId="0" applyAlignment="1" applyBorder="1" applyFont="1" applyNumberFormat="1">
      <alignment horizontal="center"/>
    </xf>
    <xf borderId="32" fillId="0" fontId="19" numFmtId="166" xfId="0" applyAlignment="1" applyBorder="1" applyFont="1" applyNumberFormat="1">
      <alignment horizontal="center"/>
    </xf>
    <xf borderId="40" fillId="0" fontId="19" numFmtId="165" xfId="0" applyAlignment="1" applyBorder="1" applyFont="1" applyNumberFormat="1">
      <alignment horizontal="center"/>
    </xf>
    <xf borderId="0" fillId="0" fontId="20" numFmtId="0" xfId="0" applyFont="1"/>
    <xf borderId="32" fillId="3" fontId="19" numFmtId="167" xfId="0" applyAlignment="1" applyBorder="1" applyFont="1" applyNumberFormat="1">
      <alignment horizontal="center"/>
    </xf>
    <xf borderId="0" fillId="0" fontId="16" numFmtId="165" xfId="0" applyFont="1" applyNumberFormat="1"/>
    <xf borderId="0" fillId="0" fontId="7" numFmtId="0" xfId="0" applyAlignment="1" applyFont="1">
      <alignment horizontal="center"/>
    </xf>
    <xf borderId="0" fillId="0" fontId="16" numFmtId="168" xfId="0" applyFont="1" applyNumberFormat="1"/>
    <xf borderId="32" fillId="0" fontId="19" numFmtId="169" xfId="0" applyAlignment="1" applyBorder="1" applyFont="1" applyNumberFormat="1">
      <alignment horizontal="center"/>
    </xf>
    <xf borderId="0" fillId="0" fontId="7" numFmtId="0" xfId="0" applyAlignment="1" applyFont="1">
      <alignment horizontal="center" shrinkToFit="0" vertical="center" wrapText="1"/>
    </xf>
    <xf borderId="41" fillId="3" fontId="19" numFmtId="0" xfId="0" applyBorder="1" applyFont="1"/>
    <xf borderId="42" fillId="0" fontId="4" numFmtId="0" xfId="0" applyBorder="1" applyFont="1"/>
    <xf borderId="43" fillId="0" fontId="4" numFmtId="0" xfId="0" applyBorder="1" applyFont="1"/>
    <xf borderId="32" fillId="3" fontId="19" numFmtId="166" xfId="0" applyAlignment="1" applyBorder="1" applyFont="1" applyNumberFormat="1">
      <alignment horizontal="center"/>
    </xf>
    <xf borderId="23" fillId="2" fontId="17" numFmtId="0" xfId="0" applyAlignment="1" applyBorder="1" applyFont="1">
      <alignment vertical="center"/>
    </xf>
    <xf borderId="24" fillId="2" fontId="21" numFmtId="0" xfId="0" applyAlignment="1" applyBorder="1" applyFont="1">
      <alignment vertical="center"/>
    </xf>
    <xf borderId="44" fillId="2" fontId="22" numFmtId="166" xfId="0" applyAlignment="1" applyBorder="1" applyFont="1" applyNumberFormat="1">
      <alignment vertical="center"/>
    </xf>
    <xf borderId="45" fillId="2" fontId="22" numFmtId="165" xfId="0" applyAlignment="1" applyBorder="1" applyFont="1" applyNumberFormat="1">
      <alignment vertical="center"/>
    </xf>
    <xf borderId="7" fillId="6" fontId="14" numFmtId="0" xfId="0" applyBorder="1" applyFill="1" applyFont="1"/>
    <xf borderId="4" fillId="4" fontId="6" numFmtId="0" xfId="0" applyAlignment="1" applyBorder="1" applyFont="1">
      <alignment horizontal="center" shrinkToFit="0" vertical="center" wrapText="1"/>
    </xf>
    <xf borderId="46" fillId="2" fontId="23" numFmtId="0" xfId="0" applyAlignment="1" applyBorder="1" applyFont="1">
      <alignment horizontal="center"/>
    </xf>
    <xf borderId="47" fillId="0" fontId="4" numFmtId="0" xfId="0" applyBorder="1" applyFont="1"/>
    <xf borderId="48" fillId="0" fontId="4" numFmtId="0" xfId="0" applyBorder="1" applyFont="1"/>
    <xf borderId="16" fillId="2" fontId="22" numFmtId="0" xfId="0" applyBorder="1" applyFont="1"/>
    <xf borderId="7" fillId="2" fontId="17" numFmtId="0" xfId="0" applyAlignment="1" applyBorder="1" applyFont="1">
      <alignment horizontal="center"/>
    </xf>
    <xf borderId="8" fillId="2" fontId="17" numFmtId="0" xfId="0" applyAlignment="1" applyBorder="1" applyFont="1">
      <alignment horizontal="center"/>
    </xf>
    <xf borderId="32" fillId="0" fontId="19" numFmtId="0" xfId="0" applyAlignment="1" applyBorder="1" applyFont="1">
      <alignment horizontal="center"/>
    </xf>
    <xf borderId="32" fillId="3" fontId="19" numFmtId="168" xfId="0" applyAlignment="1" applyBorder="1" applyFont="1" applyNumberFormat="1">
      <alignment horizontal="center"/>
    </xf>
    <xf borderId="41" fillId="0" fontId="19" numFmtId="0" xfId="0" applyBorder="1" applyFont="1"/>
    <xf borderId="49" fillId="0" fontId="19" numFmtId="0" xfId="0" applyAlignment="1" applyBorder="1" applyFont="1">
      <alignment horizontal="center"/>
    </xf>
    <xf borderId="49" fillId="0" fontId="4" numFmtId="0" xfId="0" applyBorder="1" applyFont="1"/>
    <xf borderId="50" fillId="3" fontId="19" numFmtId="0" xfId="0" applyBorder="1" applyFont="1"/>
    <xf borderId="51" fillId="3" fontId="24" numFmtId="0" xfId="0" applyBorder="1" applyFont="1"/>
    <xf borderId="32" fillId="0" fontId="19" numFmtId="165" xfId="0" applyAlignment="1" applyBorder="1" applyFont="1" applyNumberFormat="1">
      <alignment horizontal="center"/>
    </xf>
    <xf borderId="16" fillId="2" fontId="17" numFmtId="0" xfId="0" applyAlignment="1" applyBorder="1" applyFont="1">
      <alignment vertical="center"/>
    </xf>
    <xf borderId="7" fillId="2" fontId="17" numFmtId="0" xfId="0" applyAlignment="1" applyBorder="1" applyFont="1">
      <alignment horizontal="center" vertical="center"/>
    </xf>
    <xf borderId="7" fillId="2" fontId="17" numFmtId="166" xfId="0" applyAlignment="1" applyBorder="1" applyFont="1" applyNumberFormat="1">
      <alignment horizontal="center" vertical="center"/>
    </xf>
    <xf borderId="8" fillId="2" fontId="17" numFmtId="165" xfId="0" applyAlignment="1" applyBorder="1" applyFont="1" applyNumberFormat="1">
      <alignment horizontal="center" vertical="center"/>
    </xf>
    <xf borderId="4" fillId="4" fontId="6" numFmtId="0" xfId="0" applyAlignment="1" applyBorder="1" applyFont="1">
      <alignment horizontal="center" shrinkToFit="0" wrapText="1"/>
    </xf>
    <xf borderId="4" fillId="4" fontId="6" numFmtId="0" xfId="0" applyAlignment="1" applyBorder="1" applyFont="1">
      <alignment horizontal="center" shrinkToFit="0" vertical="top" wrapText="1"/>
    </xf>
    <xf borderId="52" fillId="2" fontId="17" numFmtId="0" xfId="0" applyAlignment="1" applyBorder="1" applyFont="1">
      <alignment vertical="center"/>
    </xf>
    <xf borderId="7" fillId="2" fontId="25" numFmtId="0" xfId="0" applyAlignment="1" applyBorder="1" applyFont="1">
      <alignment vertical="center"/>
    </xf>
    <xf borderId="7" fillId="2" fontId="17" numFmtId="165" xfId="0" applyAlignment="1" applyBorder="1" applyFont="1" applyNumberFormat="1">
      <alignment vertical="center"/>
    </xf>
    <xf borderId="8" fillId="2" fontId="17" numFmtId="165" xfId="0" applyAlignment="1" applyBorder="1" applyFont="1" applyNumberFormat="1">
      <alignment vertical="center"/>
    </xf>
    <xf borderId="16" fillId="3" fontId="24" numFmtId="0" xfId="0" applyBorder="1" applyFont="1"/>
    <xf borderId="7" fillId="3" fontId="24" numFmtId="0" xfId="0" applyBorder="1" applyFont="1"/>
    <xf borderId="8" fillId="3" fontId="24" numFmtId="0" xfId="0" applyBorder="1" applyFont="1"/>
    <xf borderId="24" fillId="2" fontId="25" numFmtId="0" xfId="0" applyAlignment="1" applyBorder="1" applyFont="1">
      <alignment vertical="center"/>
    </xf>
    <xf borderId="24" fillId="2" fontId="22" numFmtId="166" xfId="0" applyAlignment="1" applyBorder="1" applyFont="1" applyNumberFormat="1">
      <alignment vertical="center"/>
    </xf>
    <xf borderId="25" fillId="2" fontId="22" numFmtId="165" xfId="0" applyAlignment="1" applyBorder="1" applyFont="1" applyNumberFormat="1">
      <alignment vertical="center"/>
    </xf>
    <xf borderId="0" fillId="0" fontId="1" numFmtId="0" xfId="0" applyAlignment="1" applyFont="1">
      <alignment horizontal="center" shrinkToFit="0" vertical="center" wrapText="1"/>
    </xf>
    <xf borderId="14" fillId="0" fontId="6" numFmtId="0" xfId="0" applyAlignment="1" applyBorder="1" applyFont="1">
      <alignment horizontal="center" shrinkToFit="0" wrapText="1"/>
    </xf>
    <xf borderId="14" fillId="0" fontId="6" numFmtId="0" xfId="0" applyAlignment="1" applyBorder="1" applyFont="1">
      <alignment horizontal="center" vertical="top"/>
    </xf>
    <xf borderId="46" fillId="2" fontId="13" numFmtId="0" xfId="0" applyAlignment="1" applyBorder="1" applyFont="1">
      <alignment horizontal="center"/>
    </xf>
    <xf borderId="1" fillId="2" fontId="26" numFmtId="0" xfId="0" applyBorder="1" applyFont="1"/>
    <xf borderId="2" fillId="2" fontId="26" numFmtId="0" xfId="0" applyAlignment="1" applyBorder="1" applyFont="1">
      <alignment horizontal="center"/>
    </xf>
    <xf borderId="3" fillId="2" fontId="26" numFmtId="0" xfId="0" applyAlignment="1" applyBorder="1" applyFont="1">
      <alignment horizontal="center"/>
    </xf>
    <xf borderId="42" fillId="0" fontId="20" numFmtId="0" xfId="0" applyBorder="1" applyFont="1"/>
    <xf borderId="49" fillId="0" fontId="20" numFmtId="0" xfId="0" applyBorder="1" applyFont="1"/>
    <xf borderId="0" fillId="0" fontId="27" numFmtId="0" xfId="0" applyFont="1"/>
    <xf borderId="39" fillId="3" fontId="19" numFmtId="0" xfId="0" applyBorder="1" applyFont="1"/>
    <xf borderId="32" fillId="3" fontId="19" numFmtId="1" xfId="0" applyAlignment="1" applyBorder="1" applyFont="1" applyNumberFormat="1">
      <alignment horizontal="center"/>
    </xf>
    <xf borderId="41" fillId="0" fontId="19" numFmtId="49" xfId="0" applyBorder="1" applyFont="1" applyNumberFormat="1"/>
    <xf borderId="42" fillId="0" fontId="1" numFmtId="49" xfId="0" applyBorder="1" applyFont="1" applyNumberFormat="1"/>
    <xf borderId="49" fillId="0" fontId="1" numFmtId="49" xfId="0" applyBorder="1" applyFont="1" applyNumberFormat="1"/>
    <xf borderId="53" fillId="2" fontId="17" numFmtId="0" xfId="0" applyAlignment="1" applyBorder="1" applyFont="1">
      <alignment vertical="center"/>
    </xf>
    <xf borderId="24" fillId="2" fontId="17" numFmtId="0" xfId="0" applyAlignment="1" applyBorder="1" applyFont="1">
      <alignment vertical="center"/>
    </xf>
    <xf borderId="14" fillId="0" fontId="20" numFmtId="0" xfId="0" applyBorder="1" applyFont="1"/>
    <xf borderId="15" fillId="0" fontId="20" numFmtId="0" xfId="0" applyBorder="1" applyFont="1"/>
    <xf borderId="14" fillId="0" fontId="28" numFmtId="0" xfId="0" applyAlignment="1" applyBorder="1" applyFont="1">
      <alignment horizontal="center"/>
    </xf>
    <xf borderId="0" fillId="0" fontId="28" numFmtId="0" xfId="0" applyAlignment="1" applyFont="1">
      <alignment horizontal="center"/>
    </xf>
    <xf borderId="15" fillId="0" fontId="28" numFmtId="0" xfId="0" applyAlignment="1" applyBorder="1" applyFont="1">
      <alignment horizontal="center"/>
    </xf>
    <xf borderId="54" fillId="2" fontId="17" numFmtId="0" xfId="0" applyAlignment="1" applyBorder="1" applyFont="1">
      <alignment horizontal="center"/>
    </xf>
    <xf borderId="55" fillId="4" fontId="19" numFmtId="0" xfId="0" applyAlignment="1" applyBorder="1" applyFont="1">
      <alignment horizontal="center"/>
    </xf>
    <xf borderId="32" fillId="0" fontId="19" numFmtId="167" xfId="0" applyAlignment="1" applyBorder="1" applyFont="1" applyNumberFormat="1">
      <alignment horizontal="center"/>
    </xf>
    <xf borderId="56" fillId="4" fontId="19" numFmtId="0" xfId="0" applyAlignment="1" applyBorder="1" applyFont="1">
      <alignment horizontal="center"/>
    </xf>
    <xf borderId="32" fillId="4" fontId="19" numFmtId="0" xfId="0" applyAlignment="1" applyBorder="1" applyFont="1">
      <alignment horizontal="center"/>
    </xf>
    <xf borderId="57" fillId="3" fontId="19" numFmtId="165" xfId="0" applyAlignment="1" applyBorder="1" applyFont="1" applyNumberFormat="1">
      <alignment horizontal="center"/>
    </xf>
    <xf borderId="57" fillId="3" fontId="19" numFmtId="168" xfId="0" applyAlignment="1" applyBorder="1" applyFont="1" applyNumberFormat="1">
      <alignment horizontal="center"/>
    </xf>
    <xf borderId="46" fillId="3" fontId="19" numFmtId="0" xfId="0" applyBorder="1" applyFont="1"/>
    <xf borderId="58" fillId="0" fontId="4" numFmtId="0" xfId="0" applyBorder="1" applyFont="1"/>
    <xf borderId="44" fillId="3" fontId="19" numFmtId="166" xfId="0" applyAlignment="1" applyBorder="1" applyFont="1" applyNumberFormat="1">
      <alignment horizontal="center"/>
    </xf>
    <xf borderId="45" fillId="0" fontId="19" numFmtId="165" xfId="0" applyAlignment="1" applyBorder="1" applyFont="1" applyNumberFormat="1">
      <alignment horizontal="center"/>
    </xf>
    <xf borderId="59" fillId="3" fontId="19" numFmtId="166" xfId="0" applyAlignment="1" applyBorder="1" applyFont="1" applyNumberFormat="1">
      <alignment horizontal="center"/>
    </xf>
    <xf borderId="60" fillId="0" fontId="19" numFmtId="165" xfId="0" applyAlignment="1" applyBorder="1" applyFont="1" applyNumberFormat="1">
      <alignment horizontal="center"/>
    </xf>
    <xf borderId="7" fillId="2" fontId="28" numFmtId="0" xfId="0" applyAlignment="1" applyBorder="1" applyFont="1">
      <alignment vertical="center"/>
    </xf>
    <xf borderId="7" fillId="2" fontId="29" numFmtId="0" xfId="0" applyAlignment="1" applyBorder="1" applyFont="1">
      <alignment vertical="center"/>
    </xf>
    <xf borderId="7" fillId="2" fontId="28" numFmtId="166" xfId="0" applyAlignment="1" applyBorder="1" applyFont="1" applyNumberFormat="1">
      <alignment vertical="center"/>
    </xf>
    <xf borderId="7" fillId="2" fontId="28" numFmtId="165" xfId="0" applyAlignment="1" applyBorder="1" applyFont="1" applyNumberFormat="1">
      <alignment vertical="center"/>
    </xf>
    <xf borderId="61" fillId="0" fontId="17" numFmtId="0" xfId="0" applyAlignment="1" applyBorder="1" applyFont="1">
      <alignment horizontal="center"/>
    </xf>
    <xf borderId="31" fillId="0" fontId="17" numFmtId="0" xfId="0" applyAlignment="1" applyBorder="1" applyFont="1">
      <alignment horizontal="center"/>
    </xf>
    <xf borderId="62" fillId="0" fontId="17" numFmtId="0" xfId="0" applyAlignment="1" applyBorder="1" applyFont="1">
      <alignment horizontal="center"/>
    </xf>
    <xf borderId="63" fillId="2" fontId="17" numFmtId="0" xfId="0" applyAlignment="1" applyBorder="1" applyFont="1">
      <alignment horizontal="left"/>
    </xf>
    <xf borderId="64" fillId="2" fontId="17" numFmtId="0" xfId="0" applyBorder="1" applyFont="1"/>
    <xf borderId="64" fillId="2" fontId="17" numFmtId="0" xfId="0" applyAlignment="1" applyBorder="1" applyFont="1">
      <alignment horizontal="center"/>
    </xf>
    <xf borderId="65" fillId="2" fontId="17" numFmtId="0" xfId="0" applyAlignment="1" applyBorder="1" applyFont="1">
      <alignment horizontal="center"/>
    </xf>
    <xf borderId="66" fillId="0" fontId="19" numFmtId="49" xfId="0" applyBorder="1" applyFont="1" applyNumberFormat="1"/>
    <xf borderId="67" fillId="3" fontId="19" numFmtId="0" xfId="0" applyAlignment="1" applyBorder="1" applyFont="1">
      <alignment horizontal="center"/>
    </xf>
    <xf borderId="67" fillId="3" fontId="19" numFmtId="166" xfId="0" applyAlignment="1" applyBorder="1" applyFont="1" applyNumberFormat="1">
      <alignment horizontal="center"/>
    </xf>
    <xf borderId="68" fillId="0" fontId="19" numFmtId="166" xfId="0" applyAlignment="1" applyBorder="1" applyFont="1" applyNumberFormat="1">
      <alignment horizontal="center"/>
    </xf>
    <xf borderId="69" fillId="0" fontId="19" numFmtId="166" xfId="0" applyAlignment="1" applyBorder="1" applyFont="1" applyNumberFormat="1">
      <alignment horizontal="center"/>
    </xf>
    <xf borderId="42" fillId="0" fontId="19" numFmtId="0" xfId="0" applyBorder="1" applyFont="1"/>
    <xf borderId="49" fillId="0" fontId="19" numFmtId="0" xfId="0" applyBorder="1" applyFont="1"/>
    <xf borderId="33" fillId="3" fontId="19" numFmtId="166" xfId="0" applyAlignment="1" applyBorder="1" applyFont="1" applyNumberFormat="1">
      <alignment horizontal="center"/>
    </xf>
    <xf borderId="53" fillId="2" fontId="17" numFmtId="0" xfId="0" applyBorder="1" applyFont="1"/>
    <xf borderId="24" fillId="2" fontId="17" numFmtId="0" xfId="0" applyBorder="1" applyFont="1"/>
    <xf borderId="70" fillId="2" fontId="17" numFmtId="166" xfId="0" applyBorder="1" applyFont="1" applyNumberFormat="1"/>
    <xf borderId="71" fillId="2" fontId="17" numFmtId="166" xfId="0" applyBorder="1" applyFont="1" applyNumberFormat="1"/>
    <xf borderId="4" fillId="3" fontId="30" numFmtId="0" xfId="0" applyAlignment="1" applyBorder="1" applyFont="1">
      <alignment horizontal="center"/>
    </xf>
    <xf borderId="16" fillId="2" fontId="24" numFmtId="0" xfId="0" applyBorder="1" applyFont="1"/>
    <xf borderId="7" fillId="2" fontId="24" numFmtId="0" xfId="0" applyBorder="1" applyFont="1"/>
    <xf borderId="8" fillId="2" fontId="24" numFmtId="0" xfId="0" applyBorder="1" applyFont="1"/>
    <xf borderId="14" fillId="0" fontId="19" numFmtId="0" xfId="0" applyBorder="1" applyFont="1"/>
    <xf borderId="0" fillId="0" fontId="19" numFmtId="0" xfId="0" applyFont="1"/>
    <xf borderId="15" fillId="0" fontId="24" numFmtId="0" xfId="0" applyBorder="1" applyFont="1"/>
    <xf borderId="4" fillId="2" fontId="31" numFmtId="0" xfId="0" applyAlignment="1" applyBorder="1" applyFont="1">
      <alignment horizontal="center"/>
    </xf>
    <xf borderId="14" fillId="0" fontId="24" numFmtId="0" xfId="0" applyBorder="1" applyFont="1"/>
    <xf borderId="0" fillId="0" fontId="24" numFmtId="0" xfId="0" applyFont="1"/>
    <xf borderId="16" fillId="2" fontId="17" numFmtId="0" xfId="0" applyBorder="1" applyFont="1"/>
    <xf borderId="7" fillId="2" fontId="17" numFmtId="0" xfId="0" applyBorder="1" applyFont="1"/>
    <xf borderId="8" fillId="2" fontId="25" numFmtId="0" xfId="0" applyAlignment="1" applyBorder="1" applyFont="1">
      <alignment horizontal="right"/>
    </xf>
    <xf borderId="0" fillId="0" fontId="19" numFmtId="166" xfId="0" applyFont="1" applyNumberFormat="1"/>
    <xf borderId="0" fillId="0" fontId="19" numFmtId="165" xfId="0" applyFont="1" applyNumberFormat="1"/>
    <xf borderId="15" fillId="0" fontId="19" numFmtId="164" xfId="0" applyBorder="1" applyFont="1" applyNumberFormat="1"/>
    <xf borderId="16" fillId="7" fontId="32" numFmtId="0" xfId="0" applyBorder="1" applyFill="1" applyFont="1"/>
    <xf borderId="7" fillId="7" fontId="32" numFmtId="0" xfId="0" applyBorder="1" applyFont="1"/>
    <xf borderId="7" fillId="7" fontId="32" numFmtId="166" xfId="0" applyBorder="1" applyFont="1" applyNumberFormat="1"/>
    <xf borderId="7" fillId="7" fontId="32" numFmtId="165" xfId="0" applyBorder="1" applyFont="1" applyNumberFormat="1"/>
    <xf borderId="8" fillId="7" fontId="32" numFmtId="164" xfId="0" applyBorder="1" applyFont="1" applyNumberFormat="1"/>
    <xf borderId="14" fillId="0" fontId="32" numFmtId="0" xfId="0" applyBorder="1" applyFont="1"/>
    <xf borderId="0" fillId="0" fontId="32" numFmtId="0" xfId="0" applyFont="1"/>
    <xf borderId="0" fillId="0" fontId="32" numFmtId="165" xfId="0" applyFont="1" applyNumberFormat="1"/>
    <xf borderId="15" fillId="0" fontId="33" numFmtId="0" xfId="0" applyBorder="1" applyFont="1"/>
    <xf borderId="7" fillId="2" fontId="17" numFmtId="165" xfId="0" applyAlignment="1" applyBorder="1" applyFont="1" applyNumberFormat="1">
      <alignment horizontal="center"/>
    </xf>
    <xf borderId="0" fillId="0" fontId="19" numFmtId="166" xfId="0" applyAlignment="1" applyFont="1" applyNumberFormat="1">
      <alignment horizontal="center"/>
    </xf>
    <xf borderId="0" fillId="0" fontId="19" numFmtId="165" xfId="0" applyAlignment="1" applyFont="1" applyNumberFormat="1">
      <alignment horizontal="center"/>
    </xf>
    <xf borderId="15" fillId="0" fontId="19" numFmtId="9" xfId="0" applyAlignment="1" applyBorder="1" applyFont="1" applyNumberFormat="1">
      <alignment horizontal="right"/>
    </xf>
    <xf borderId="15" fillId="0" fontId="19" numFmtId="9" xfId="0" applyBorder="1" applyFont="1" applyNumberFormat="1"/>
    <xf borderId="8" fillId="7" fontId="33" numFmtId="9" xfId="0" applyBorder="1" applyFont="1" applyNumberFormat="1"/>
    <xf borderId="7" fillId="2" fontId="17" numFmtId="166" xfId="0" applyBorder="1" applyFont="1" applyNumberFormat="1"/>
    <xf borderId="7" fillId="2" fontId="17" numFmtId="165" xfId="0" applyBorder="1" applyFont="1" applyNumberFormat="1"/>
    <xf borderId="16" fillId="3" fontId="19" numFmtId="0" xfId="0" applyBorder="1" applyFont="1"/>
    <xf borderId="7" fillId="3" fontId="19" numFmtId="0" xfId="0" applyBorder="1" applyFont="1"/>
    <xf borderId="7" fillId="3" fontId="19" numFmtId="166" xfId="0" applyBorder="1" applyFont="1" applyNumberFormat="1"/>
    <xf borderId="7" fillId="3" fontId="19" numFmtId="165" xfId="0" applyBorder="1" applyFont="1" applyNumberFormat="1"/>
    <xf borderId="8" fillId="3" fontId="19" numFmtId="0" xfId="0" applyBorder="1" applyFont="1"/>
    <xf borderId="23" fillId="2" fontId="17" numFmtId="0" xfId="0" applyBorder="1" applyFont="1"/>
    <xf borderId="72" fillId="2" fontId="17" numFmtId="9" xfId="0" applyAlignment="1" applyBorder="1" applyFont="1" applyNumberFormat="1">
      <alignment horizontal="center"/>
    </xf>
    <xf borderId="73" fillId="0" fontId="4" numFmtId="0" xfId="0" applyBorder="1" applyFont="1"/>
    <xf borderId="25" fillId="2" fontId="17" numFmtId="9" xfId="0" applyAlignment="1" applyBorder="1" applyFont="1" applyNumberFormat="1">
      <alignment horizontal="center"/>
    </xf>
    <xf borderId="24" fillId="2" fontId="17" numFmtId="166" xfId="0" applyAlignment="1" applyBorder="1" applyFont="1" applyNumberFormat="1">
      <alignment horizontal="right"/>
    </xf>
    <xf borderId="24" fillId="2" fontId="17" numFmtId="165" xfId="0" applyAlignment="1" applyBorder="1" applyFont="1" applyNumberFormat="1">
      <alignment horizontal="right"/>
    </xf>
    <xf borderId="25" fillId="2" fontId="17" numFmtId="2" xfId="0" applyAlignment="1" applyBorder="1" applyFont="1" applyNumberFormat="1">
      <alignment horizontal="center"/>
    </xf>
    <xf borderId="7" fillId="3" fontId="19" numFmtId="2" xfId="0" applyBorder="1" applyFont="1" applyNumberFormat="1"/>
    <xf borderId="8" fillId="3" fontId="19" numFmtId="2" xfId="0" applyBorder="1" applyFont="1" applyNumberFormat="1"/>
    <xf borderId="72" fillId="2" fontId="17" numFmtId="2" xfId="0" applyAlignment="1" applyBorder="1" applyFont="1" applyNumberFormat="1">
      <alignment horizontal="center"/>
    </xf>
    <xf borderId="74" fillId="2" fontId="17" numFmtId="9" xfId="0" applyAlignment="1" applyBorder="1" applyFont="1" applyNumberFormat="1">
      <alignment horizontal="center" vertical="center"/>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comments5.xml.rels><?xml version="1.0" encoding="UTF-8" standalone="yes"?><Relationships xmlns="http://schemas.openxmlformats.org/package/2006/relationships"><Relationship Id="rId1" Type="http://customschemas.google.com/relationships/workbookmetadata" Target="commentsmeta4"/></Relationships>
</file>

<file path=xl/_rels/comments6.xml.rels><?xml version="1.0" encoding="UTF-8" standalone="yes"?><Relationships xmlns="http://schemas.openxmlformats.org/package/2006/relationships"><Relationship Id="rId1" Type="http://customschemas.google.com/relationships/workbookmetadata" Target="commentsmeta5"/></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47625</xdr:colOff>
      <xdr:row>9</xdr:row>
      <xdr:rowOff>38100</xdr:rowOff>
    </xdr:from>
    <xdr:ext cx="1819275" cy="1257300"/>
    <xdr:pic>
      <xdr:nvPicPr>
        <xdr:cNvPr descr="652-xbred-triplets.jpg"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8</xdr:col>
      <xdr:colOff>95250</xdr:colOff>
      <xdr:row>2</xdr:row>
      <xdr:rowOff>171450</xdr:rowOff>
    </xdr:from>
    <xdr:ext cx="1905000" cy="1009650"/>
    <xdr:pic>
      <xdr:nvPicPr>
        <xdr:cNvPr descr="http://static1.squarespace.com/static/502d2cede4b0ab396711e089/t/51af51a9e4b0b9ab836e1738/1370444202538/blklogoUME.jpg" id="0" name="image1.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3.xml"/><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4.xml"/><Relationship Id="rId3"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5.xml"/><Relationship Id="rId3"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6.xml"/><Relationship Id="rId3"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7.xml"/><Relationship Id="rId3"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29"/>
    <col customWidth="1" min="2" max="2" width="10.86"/>
    <col customWidth="1" min="3" max="3" width="8.86"/>
    <col customWidth="1" min="4" max="4" width="8.71"/>
    <col customWidth="1" min="5" max="5" width="20.86"/>
    <col customWidth="1" min="6" max="6" width="10.43"/>
    <col customWidth="1" min="7" max="7" width="8.71"/>
    <col customWidth="1" min="8" max="8" width="13.29"/>
    <col customWidth="1" min="9" max="9" width="10.43"/>
    <col customWidth="1" min="10" max="10" width="11.0"/>
    <col customWidth="1" min="11" max="11" width="11.86"/>
    <col customWidth="1" min="12" max="26" width="8.71"/>
  </cols>
  <sheetData>
    <row r="1" ht="8.25" customHeight="1"/>
    <row r="2" ht="12.75" customHeight="1">
      <c r="B2" s="1"/>
      <c r="C2" s="2"/>
      <c r="D2" s="2"/>
      <c r="E2" s="2"/>
      <c r="F2" s="2"/>
      <c r="G2" s="2"/>
      <c r="H2" s="2"/>
      <c r="I2" s="3" t="s">
        <v>0</v>
      </c>
      <c r="J2" s="2"/>
      <c r="K2" s="4"/>
    </row>
    <row r="3" ht="51.0" customHeight="1">
      <c r="B3" s="5" t="s">
        <v>1</v>
      </c>
      <c r="C3" s="6"/>
      <c r="D3" s="6"/>
      <c r="E3" s="6"/>
      <c r="F3" s="6"/>
      <c r="G3" s="6"/>
      <c r="H3" s="7"/>
      <c r="I3" s="8"/>
      <c r="J3" s="8"/>
      <c r="K3" s="9"/>
    </row>
    <row r="4" ht="54.0" customHeight="1">
      <c r="B4" s="10" t="s">
        <v>2</v>
      </c>
      <c r="C4" s="11"/>
      <c r="D4" s="11"/>
      <c r="E4" s="11"/>
      <c r="F4" s="11"/>
      <c r="G4" s="11"/>
      <c r="H4" s="12"/>
      <c r="I4" s="13"/>
      <c r="J4" s="13"/>
      <c r="K4" s="14"/>
    </row>
    <row r="5" ht="14.25" customHeight="1">
      <c r="B5" s="15"/>
      <c r="C5" s="16"/>
      <c r="D5" s="16"/>
      <c r="E5" s="16"/>
      <c r="F5" s="16"/>
      <c r="G5" s="16"/>
      <c r="H5" s="16"/>
      <c r="I5" s="16"/>
      <c r="J5" s="16"/>
      <c r="K5" s="17"/>
    </row>
    <row r="6" ht="14.25" customHeight="1">
      <c r="B6" s="18" t="s">
        <v>3</v>
      </c>
      <c r="K6" s="19"/>
    </row>
    <row r="7" ht="14.25" customHeight="1">
      <c r="B7" s="18" t="s">
        <v>4</v>
      </c>
      <c r="K7" s="19"/>
    </row>
    <row r="8" ht="14.25" customHeight="1">
      <c r="B8" s="18" t="s">
        <v>5</v>
      </c>
      <c r="K8" s="19"/>
    </row>
    <row r="9" ht="14.25" customHeight="1">
      <c r="B9" s="15"/>
      <c r="C9" s="16"/>
      <c r="D9" s="16"/>
      <c r="E9" s="16"/>
      <c r="F9" s="16"/>
      <c r="G9" s="16"/>
      <c r="H9" s="16"/>
      <c r="I9" s="16"/>
      <c r="J9" s="16"/>
      <c r="K9" s="17"/>
    </row>
    <row r="10" ht="14.25" customHeight="1">
      <c r="B10" s="15"/>
      <c r="C10" s="16"/>
      <c r="D10" s="20" t="s">
        <v>6</v>
      </c>
      <c r="E10" s="21" t="s">
        <v>7</v>
      </c>
      <c r="F10" s="16"/>
      <c r="G10" s="16"/>
      <c r="H10" s="16"/>
      <c r="I10" s="16"/>
      <c r="J10" s="16"/>
      <c r="K10" s="17"/>
    </row>
    <row r="11" ht="14.25" customHeight="1">
      <c r="B11" s="15"/>
      <c r="C11" s="16"/>
      <c r="D11" s="20" t="s">
        <v>8</v>
      </c>
      <c r="E11" s="21" t="s">
        <v>9</v>
      </c>
      <c r="F11" s="16"/>
      <c r="G11" s="16"/>
      <c r="H11" s="16"/>
      <c r="I11" s="16"/>
      <c r="J11" s="16"/>
      <c r="K11" s="17"/>
    </row>
    <row r="12" ht="14.25" customHeight="1">
      <c r="B12" s="15"/>
      <c r="C12" s="16"/>
      <c r="D12" s="20" t="s">
        <v>10</v>
      </c>
      <c r="E12" s="21" t="s">
        <v>11</v>
      </c>
      <c r="F12" s="16"/>
      <c r="G12" s="16"/>
      <c r="H12" s="16"/>
      <c r="I12" s="16"/>
      <c r="J12" s="16"/>
      <c r="K12" s="17"/>
    </row>
    <row r="13" ht="14.25" customHeight="1">
      <c r="B13" s="15"/>
      <c r="C13" s="16"/>
      <c r="D13" s="20" t="s">
        <v>12</v>
      </c>
      <c r="E13" s="21" t="s">
        <v>13</v>
      </c>
      <c r="F13" s="16"/>
      <c r="G13" s="16"/>
      <c r="H13" s="16"/>
      <c r="I13" s="16"/>
      <c r="J13" s="16"/>
      <c r="K13" s="17"/>
    </row>
    <row r="14" ht="14.25" customHeight="1">
      <c r="B14" s="15"/>
      <c r="C14" s="16"/>
      <c r="D14" s="20" t="s">
        <v>14</v>
      </c>
      <c r="E14" s="21" t="s">
        <v>15</v>
      </c>
      <c r="F14" s="16"/>
      <c r="G14" s="16"/>
      <c r="H14" s="16"/>
      <c r="I14" s="16"/>
      <c r="J14" s="16"/>
      <c r="K14" s="17"/>
    </row>
    <row r="15" ht="14.25" customHeight="1">
      <c r="B15" s="15"/>
      <c r="C15" s="16"/>
      <c r="D15" s="20" t="s">
        <v>16</v>
      </c>
      <c r="E15" s="21" t="s">
        <v>17</v>
      </c>
      <c r="F15" s="16"/>
      <c r="G15" s="16"/>
      <c r="H15" s="16"/>
      <c r="I15" s="16"/>
      <c r="J15" s="16"/>
      <c r="K15" s="17"/>
    </row>
    <row r="16" ht="14.25" customHeight="1">
      <c r="B16" s="15"/>
      <c r="C16" s="16"/>
      <c r="D16" s="20" t="s">
        <v>18</v>
      </c>
      <c r="E16" s="21" t="s">
        <v>19</v>
      </c>
      <c r="F16" s="16"/>
      <c r="G16" s="16"/>
      <c r="H16" s="16"/>
      <c r="I16" s="16"/>
      <c r="J16" s="16"/>
      <c r="K16" s="17"/>
    </row>
    <row r="17" ht="14.25" customHeight="1">
      <c r="B17" s="15"/>
      <c r="C17" s="16"/>
      <c r="D17" s="20"/>
      <c r="E17" s="22"/>
      <c r="F17" s="16"/>
      <c r="G17" s="16"/>
      <c r="H17" s="16"/>
      <c r="I17" s="16"/>
      <c r="J17" s="16"/>
      <c r="K17" s="17"/>
    </row>
    <row r="18" ht="14.25" customHeight="1">
      <c r="B18" s="23" t="s">
        <v>20</v>
      </c>
      <c r="K18" s="19"/>
    </row>
    <row r="19" ht="14.25" customHeight="1">
      <c r="B19" s="23" t="s">
        <v>21</v>
      </c>
      <c r="K19" s="19"/>
    </row>
    <row r="20" ht="14.25" customHeight="1">
      <c r="B20" s="23"/>
      <c r="C20" s="24"/>
      <c r="D20" s="24"/>
      <c r="E20" s="24"/>
      <c r="F20" s="24"/>
      <c r="G20" s="24"/>
      <c r="H20" s="24"/>
      <c r="I20" s="24"/>
      <c r="J20" s="24"/>
      <c r="K20" s="25"/>
    </row>
    <row r="21" ht="10.5" customHeight="1">
      <c r="B21" s="26"/>
      <c r="C21" s="27"/>
      <c r="D21" s="27"/>
      <c r="E21" s="27"/>
      <c r="F21" s="27"/>
      <c r="G21" s="27"/>
      <c r="H21" s="27"/>
      <c r="I21" s="27"/>
      <c r="J21" s="27"/>
      <c r="K21" s="28"/>
    </row>
    <row r="22" ht="14.25" customHeight="1">
      <c r="B22" s="29" t="s">
        <v>22</v>
      </c>
      <c r="C22" s="30"/>
      <c r="D22" s="30"/>
      <c r="E22" s="30"/>
      <c r="F22" s="30"/>
      <c r="G22" s="30"/>
      <c r="H22" s="30"/>
      <c r="I22" s="30"/>
      <c r="J22" s="30"/>
      <c r="K22" s="31"/>
    </row>
    <row r="23" ht="18.75" customHeight="1">
      <c r="B23" s="32" t="s">
        <v>23</v>
      </c>
      <c r="C23" s="33"/>
      <c r="D23" s="33"/>
      <c r="E23" s="33"/>
      <c r="F23" s="33"/>
      <c r="G23" s="33"/>
      <c r="H23" s="33"/>
      <c r="I23" s="33"/>
      <c r="J23" s="33"/>
      <c r="K23" s="34"/>
    </row>
    <row r="24" ht="10.5" customHeight="1">
      <c r="B24" s="35"/>
      <c r="C24" s="36"/>
      <c r="D24" s="36"/>
      <c r="E24" s="36"/>
      <c r="F24" s="36"/>
      <c r="G24" s="36"/>
      <c r="H24" s="36"/>
      <c r="I24" s="36"/>
      <c r="J24" s="36"/>
      <c r="K24" s="37"/>
    </row>
    <row r="25" ht="14.25" customHeight="1">
      <c r="A25" s="38"/>
    </row>
    <row r="26" ht="14.25" customHeight="1">
      <c r="A26" s="38"/>
    </row>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9">
    <mergeCell ref="B22:K22"/>
    <mergeCell ref="B23:K23"/>
    <mergeCell ref="B3:H3"/>
    <mergeCell ref="B4:H4"/>
    <mergeCell ref="B6:K6"/>
    <mergeCell ref="B7:K7"/>
    <mergeCell ref="B8:K8"/>
    <mergeCell ref="B18:K18"/>
    <mergeCell ref="B19:K19"/>
  </mergeCells>
  <hyperlinks>
    <hyperlink display="Assumptions" location="Assumptions!A1" ref="E10"/>
    <hyperlink display="Income" location="Income!A1" ref="E11"/>
    <hyperlink display="Feed costs" location="'Feed costs'!A1" ref="E12"/>
    <hyperlink display="Veterinary costs" location="Veterinary!A1" ref="E13"/>
    <hyperlink display="Other Expenses" location="'Other Expenses'!A1" ref="E14"/>
    <hyperlink display="Capital investment" location="Capital!A1" ref="E15"/>
    <hyperlink display="Summary" location="Summary!A1" ref="E16"/>
  </hyperlink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29"/>
    <col customWidth="1" min="2" max="2" width="12.86"/>
    <col customWidth="1" min="3" max="3" width="8.71"/>
    <col customWidth="1" min="4" max="4" width="11.0"/>
    <col customWidth="1" min="5" max="5" width="3.29"/>
    <col customWidth="1" min="6" max="6" width="13.71"/>
    <col customWidth="1" min="7" max="11" width="8.71"/>
    <col customWidth="1" min="12" max="12" width="14.86"/>
    <col customWidth="1" min="13" max="26" width="8.71"/>
  </cols>
  <sheetData>
    <row r="1" ht="7.5" customHeight="1"/>
    <row r="2" ht="9.0" customHeight="1">
      <c r="B2" s="39"/>
      <c r="C2" s="30"/>
      <c r="D2" s="30"/>
      <c r="E2" s="30"/>
      <c r="F2" s="30"/>
      <c r="G2" s="30"/>
      <c r="H2" s="30"/>
      <c r="I2" s="30"/>
      <c r="J2" s="30"/>
      <c r="K2" s="40"/>
      <c r="L2" s="41"/>
    </row>
    <row r="3" ht="39.0" customHeight="1">
      <c r="B3" s="42" t="s">
        <v>24</v>
      </c>
      <c r="C3" s="6"/>
      <c r="D3" s="6"/>
      <c r="E3" s="6"/>
      <c r="F3" s="6"/>
      <c r="G3" s="6"/>
      <c r="H3" s="6"/>
      <c r="I3" s="6"/>
      <c r="J3" s="6"/>
      <c r="K3" s="6"/>
      <c r="L3" s="43"/>
    </row>
    <row r="4" ht="9.0" customHeight="1">
      <c r="B4" s="44"/>
      <c r="C4" s="45"/>
      <c r="D4" s="45"/>
      <c r="E4" s="45"/>
      <c r="F4" s="45"/>
      <c r="G4" s="45"/>
      <c r="H4" s="45"/>
      <c r="I4" s="45"/>
      <c r="J4" s="46"/>
      <c r="K4" s="46"/>
      <c r="L4" s="47"/>
    </row>
    <row r="5" ht="19.5" customHeight="1">
      <c r="B5" s="48" t="s">
        <v>25</v>
      </c>
      <c r="C5" s="6"/>
      <c r="D5" s="6"/>
      <c r="E5" s="6"/>
      <c r="F5" s="6"/>
      <c r="G5" s="6"/>
      <c r="H5" s="6"/>
      <c r="I5" s="6"/>
      <c r="J5" s="6"/>
      <c r="K5" s="6"/>
      <c r="L5" s="43"/>
    </row>
    <row r="6" ht="14.25" customHeight="1">
      <c r="B6" s="49" t="s">
        <v>26</v>
      </c>
      <c r="C6" s="6"/>
      <c r="D6" s="6"/>
      <c r="E6" s="6"/>
      <c r="F6" s="6"/>
      <c r="G6" s="6"/>
      <c r="H6" s="6"/>
      <c r="I6" s="6"/>
      <c r="J6" s="6"/>
      <c r="K6" s="6"/>
      <c r="L6" s="43"/>
    </row>
    <row r="7" ht="19.5" customHeight="1">
      <c r="B7" s="50" t="s">
        <v>27</v>
      </c>
      <c r="C7" s="6"/>
      <c r="D7" s="6"/>
      <c r="E7" s="6"/>
      <c r="F7" s="6"/>
      <c r="G7" s="6"/>
      <c r="H7" s="6"/>
      <c r="I7" s="6"/>
      <c r="J7" s="6"/>
      <c r="K7" s="6"/>
      <c r="L7" s="43"/>
    </row>
    <row r="8" ht="25.5" customHeight="1">
      <c r="B8" s="51" t="s">
        <v>28</v>
      </c>
      <c r="C8" s="52"/>
      <c r="D8" s="52"/>
      <c r="E8" s="52"/>
      <c r="F8" s="52"/>
      <c r="G8" s="52"/>
      <c r="H8" s="52"/>
      <c r="I8" s="52"/>
      <c r="J8" s="52"/>
      <c r="K8" s="52"/>
      <c r="L8" s="53"/>
    </row>
    <row r="9" ht="11.25" customHeight="1">
      <c r="A9" s="16"/>
      <c r="B9" s="54"/>
      <c r="C9" s="55"/>
      <c r="D9" s="56"/>
      <c r="E9" s="55"/>
      <c r="F9" s="55"/>
      <c r="G9" s="55"/>
      <c r="H9" s="55"/>
      <c r="I9" s="55"/>
      <c r="J9" s="57"/>
      <c r="K9" s="57"/>
      <c r="L9" s="58"/>
      <c r="M9" s="16"/>
      <c r="N9" s="16"/>
      <c r="O9" s="16"/>
      <c r="P9" s="16"/>
      <c r="Q9" s="16"/>
      <c r="R9" s="16"/>
      <c r="S9" s="16"/>
      <c r="T9" s="16"/>
      <c r="U9" s="16"/>
      <c r="V9" s="16"/>
      <c r="W9" s="16"/>
      <c r="X9" s="16"/>
      <c r="Y9" s="16"/>
      <c r="Z9" s="16"/>
    </row>
    <row r="10" ht="14.25" customHeight="1">
      <c r="B10" s="59"/>
      <c r="C10" s="60"/>
      <c r="D10" s="61">
        <v>100.0</v>
      </c>
      <c r="E10" s="60"/>
      <c r="F10" s="60" t="s">
        <v>29</v>
      </c>
      <c r="G10" s="60"/>
      <c r="H10" s="60"/>
      <c r="I10" s="60"/>
      <c r="J10" s="62"/>
      <c r="K10" s="62"/>
      <c r="L10" s="63"/>
    </row>
    <row r="11" ht="14.25" customHeight="1">
      <c r="B11" s="59"/>
      <c r="C11" s="60"/>
      <c r="D11" s="61">
        <v>3.0</v>
      </c>
      <c r="E11" s="60"/>
      <c r="F11" s="60" t="s">
        <v>30</v>
      </c>
      <c r="G11" s="60"/>
      <c r="H11" s="60"/>
      <c r="I11" s="60"/>
      <c r="J11" s="62"/>
      <c r="K11" s="62"/>
      <c r="L11" s="63"/>
    </row>
    <row r="12" ht="14.25" customHeight="1">
      <c r="B12" s="59"/>
      <c r="C12" s="60"/>
      <c r="D12" s="64">
        <v>0.05</v>
      </c>
      <c r="E12" s="60"/>
      <c r="F12" s="60" t="s">
        <v>31</v>
      </c>
      <c r="G12" s="60"/>
      <c r="H12" s="60"/>
      <c r="I12" s="60"/>
      <c r="J12" s="62"/>
      <c r="K12" s="62"/>
      <c r="L12" s="63"/>
    </row>
    <row r="13" ht="14.25" customHeight="1">
      <c r="B13" s="59"/>
      <c r="C13" s="60"/>
      <c r="D13" s="64">
        <v>0.2</v>
      </c>
      <c r="E13" s="60"/>
      <c r="F13" s="60" t="s">
        <v>32</v>
      </c>
      <c r="G13" s="60"/>
      <c r="H13" s="60"/>
      <c r="I13" s="60"/>
      <c r="J13" s="62"/>
      <c r="K13" s="62"/>
      <c r="L13" s="63"/>
    </row>
    <row r="14" ht="14.25" customHeight="1">
      <c r="B14" s="59"/>
      <c r="C14" s="60"/>
      <c r="D14" s="65">
        <v>0.33</v>
      </c>
      <c r="E14" s="60"/>
      <c r="F14" s="60" t="s">
        <v>33</v>
      </c>
      <c r="G14" s="60"/>
      <c r="H14" s="60"/>
      <c r="I14" s="60"/>
      <c r="J14" s="62"/>
      <c r="K14" s="62"/>
      <c r="L14" s="63"/>
    </row>
    <row r="15" ht="14.25" customHeight="1">
      <c r="B15" s="59"/>
      <c r="C15" s="60"/>
      <c r="D15" s="66">
        <f>+D33</f>
        <v>1.6172325</v>
      </c>
      <c r="E15" s="60"/>
      <c r="F15" s="60" t="s">
        <v>34</v>
      </c>
      <c r="G15" s="60"/>
      <c r="H15" s="60"/>
      <c r="I15" s="60"/>
      <c r="J15" s="62"/>
      <c r="K15" s="62"/>
      <c r="L15" s="63"/>
    </row>
    <row r="16" ht="10.5" customHeight="1">
      <c r="B16" s="59"/>
      <c r="C16" s="60"/>
      <c r="D16" s="60"/>
      <c r="E16" s="60"/>
      <c r="F16" s="60"/>
      <c r="G16" s="60"/>
      <c r="H16" s="60"/>
      <c r="I16" s="60"/>
      <c r="J16" s="62"/>
      <c r="K16" s="62"/>
      <c r="L16" s="63"/>
    </row>
    <row r="17" ht="19.5" customHeight="1">
      <c r="B17" s="67" t="s">
        <v>35</v>
      </c>
      <c r="C17" s="30"/>
      <c r="D17" s="30"/>
      <c r="E17" s="30"/>
      <c r="F17" s="30"/>
      <c r="G17" s="30"/>
      <c r="H17" s="30"/>
      <c r="I17" s="30"/>
      <c r="J17" s="30"/>
      <c r="K17" s="30"/>
      <c r="L17" s="31"/>
    </row>
    <row r="18" ht="14.25" customHeight="1">
      <c r="B18" s="68" t="s">
        <v>36</v>
      </c>
      <c r="C18" s="6"/>
      <c r="D18" s="6"/>
      <c r="E18" s="6"/>
      <c r="F18" s="6"/>
      <c r="G18" s="6"/>
      <c r="H18" s="6"/>
      <c r="I18" s="6"/>
      <c r="J18" s="6"/>
      <c r="K18" s="6"/>
      <c r="L18" s="43"/>
    </row>
    <row r="19" ht="21.75" customHeight="1">
      <c r="B19" s="69" t="s">
        <v>37</v>
      </c>
      <c r="C19" s="33"/>
      <c r="D19" s="33"/>
      <c r="E19" s="33"/>
      <c r="F19" s="33"/>
      <c r="G19" s="33"/>
      <c r="H19" s="33"/>
      <c r="I19" s="33"/>
      <c r="J19" s="33"/>
      <c r="K19" s="33"/>
      <c r="L19" s="34"/>
    </row>
    <row r="20" ht="25.5" customHeight="1">
      <c r="B20" s="70" t="s">
        <v>38</v>
      </c>
      <c r="C20" s="33"/>
      <c r="D20" s="33"/>
      <c r="E20" s="33"/>
      <c r="F20" s="33"/>
      <c r="G20" s="33"/>
      <c r="H20" s="33"/>
      <c r="I20" s="33"/>
      <c r="J20" s="33"/>
      <c r="K20" s="33"/>
      <c r="L20" s="34"/>
    </row>
    <row r="21" ht="11.25" customHeight="1">
      <c r="A21" s="16"/>
      <c r="B21" s="54"/>
      <c r="C21" s="55"/>
      <c r="D21" s="55"/>
      <c r="E21" s="55"/>
      <c r="F21" s="55"/>
      <c r="G21" s="55"/>
      <c r="H21" s="55"/>
      <c r="I21" s="55"/>
      <c r="J21" s="57"/>
      <c r="K21" s="57"/>
      <c r="L21" s="58"/>
      <c r="M21" s="16"/>
      <c r="N21" s="16"/>
      <c r="O21" s="16"/>
      <c r="P21" s="16"/>
      <c r="Q21" s="16"/>
      <c r="R21" s="16"/>
      <c r="S21" s="16"/>
      <c r="T21" s="16"/>
      <c r="U21" s="16"/>
      <c r="V21" s="16"/>
      <c r="W21" s="16"/>
      <c r="X21" s="16"/>
      <c r="Y21" s="16"/>
      <c r="Z21" s="16"/>
    </row>
    <row r="22" ht="14.25" customHeight="1">
      <c r="B22" s="59"/>
      <c r="C22" s="60"/>
      <c r="D22" s="71">
        <f>+D10</f>
        <v>100</v>
      </c>
      <c r="E22" s="60"/>
      <c r="F22" s="60" t="s">
        <v>39</v>
      </c>
      <c r="G22" s="60"/>
      <c r="H22" s="60"/>
      <c r="I22" s="60"/>
      <c r="J22" s="62"/>
      <c r="K22" s="62"/>
      <c r="L22" s="63"/>
    </row>
    <row r="23" ht="14.25" customHeight="1">
      <c r="B23" s="59"/>
      <c r="C23" s="60"/>
      <c r="D23" s="72">
        <v>0.97</v>
      </c>
      <c r="E23" s="60"/>
      <c r="F23" s="60" t="s">
        <v>40</v>
      </c>
      <c r="G23" s="60"/>
      <c r="H23" s="60"/>
      <c r="I23" s="60"/>
      <c r="J23" s="62"/>
      <c r="K23" s="62"/>
      <c r="L23" s="63"/>
    </row>
    <row r="24" ht="14.25" customHeight="1">
      <c r="B24" s="73"/>
      <c r="C24" s="62"/>
      <c r="D24" s="71">
        <f>+D23*D22</f>
        <v>97</v>
      </c>
      <c r="E24" s="62"/>
      <c r="F24" s="60" t="s">
        <v>41</v>
      </c>
      <c r="G24" s="62"/>
      <c r="H24" s="62"/>
      <c r="I24" s="62"/>
      <c r="J24" s="62"/>
      <c r="K24" s="62"/>
      <c r="L24" s="63"/>
    </row>
    <row r="25" ht="14.25" customHeight="1">
      <c r="B25" s="73"/>
      <c r="C25" s="62"/>
      <c r="D25" s="72">
        <v>1.8</v>
      </c>
      <c r="E25" s="62"/>
      <c r="F25" s="60" t="s">
        <v>42</v>
      </c>
      <c r="G25" s="62"/>
      <c r="H25" s="62"/>
      <c r="I25" s="62"/>
      <c r="J25" s="62"/>
      <c r="K25" s="62"/>
      <c r="L25" s="63"/>
    </row>
    <row r="26" ht="14.25" customHeight="1">
      <c r="B26" s="73"/>
      <c r="C26" s="62"/>
      <c r="D26" s="71">
        <f>+D25*D24</f>
        <v>174.6</v>
      </c>
      <c r="E26" s="62"/>
      <c r="F26" s="60" t="s">
        <v>43</v>
      </c>
      <c r="G26" s="62"/>
      <c r="H26" s="62"/>
      <c r="I26" s="62"/>
      <c r="J26" s="62"/>
      <c r="K26" s="62"/>
      <c r="L26" s="63"/>
    </row>
    <row r="27" ht="14.25" customHeight="1">
      <c r="B27" s="73"/>
      <c r="C27" s="62"/>
      <c r="D27" s="64">
        <v>0.05</v>
      </c>
      <c r="E27" s="62"/>
      <c r="F27" s="60" t="s">
        <v>44</v>
      </c>
      <c r="G27" s="62"/>
      <c r="H27" s="62"/>
      <c r="I27" s="62"/>
      <c r="J27" s="62"/>
      <c r="K27" s="62"/>
      <c r="L27" s="63"/>
    </row>
    <row r="28" ht="14.25" customHeight="1">
      <c r="B28" s="73"/>
      <c r="C28" s="62"/>
      <c r="D28" s="71">
        <f>+D26-(D26*D27)</f>
        <v>165.87</v>
      </c>
      <c r="E28" s="62"/>
      <c r="F28" s="60" t="s">
        <v>45</v>
      </c>
      <c r="G28" s="62"/>
      <c r="H28" s="62"/>
      <c r="I28" s="62"/>
      <c r="J28" s="60"/>
      <c r="K28" s="62"/>
      <c r="L28" s="63"/>
    </row>
    <row r="29" ht="14.25" customHeight="1">
      <c r="B29" s="73"/>
      <c r="C29" s="62"/>
      <c r="D29" s="65">
        <v>0.025</v>
      </c>
      <c r="E29" s="62"/>
      <c r="F29" s="60" t="s">
        <v>46</v>
      </c>
      <c r="G29" s="62"/>
      <c r="H29" s="62"/>
      <c r="I29" s="62"/>
      <c r="J29" s="60"/>
      <c r="K29" s="62"/>
      <c r="L29" s="63"/>
    </row>
    <row r="30" ht="14.25" customHeight="1">
      <c r="B30" s="73"/>
      <c r="C30" s="62"/>
      <c r="D30" s="74">
        <f>+D28-(D28*D29)</f>
        <v>161.72325</v>
      </c>
      <c r="E30" s="62"/>
      <c r="F30" s="60" t="s">
        <v>47</v>
      </c>
      <c r="G30" s="62"/>
      <c r="H30" s="62"/>
      <c r="I30" s="62"/>
      <c r="J30" s="62"/>
      <c r="K30" s="62"/>
      <c r="L30" s="63"/>
    </row>
    <row r="31" ht="14.25" customHeight="1">
      <c r="B31" s="73"/>
      <c r="C31" s="62"/>
      <c r="D31" s="74">
        <f>+D30-D32</f>
        <v>141.72325</v>
      </c>
      <c r="E31" s="62"/>
      <c r="F31" s="60" t="s">
        <v>48</v>
      </c>
      <c r="G31" s="62"/>
      <c r="H31" s="62"/>
      <c r="I31" s="62"/>
      <c r="J31" s="62"/>
      <c r="K31" s="62"/>
      <c r="L31" s="63"/>
    </row>
    <row r="32" ht="14.25" customHeight="1">
      <c r="B32" s="73"/>
      <c r="C32" s="62"/>
      <c r="D32" s="74">
        <f>+D10*D13</f>
        <v>20</v>
      </c>
      <c r="E32" s="62"/>
      <c r="F32" s="60" t="s">
        <v>49</v>
      </c>
      <c r="G32" s="16"/>
      <c r="H32" s="16"/>
      <c r="I32" s="16"/>
      <c r="J32" s="16"/>
      <c r="K32" s="16"/>
      <c r="L32" s="63"/>
    </row>
    <row r="33" ht="14.25" customHeight="1">
      <c r="B33" s="73"/>
      <c r="C33" s="62"/>
      <c r="D33" s="66">
        <f>+D30/D10</f>
        <v>1.6172325</v>
      </c>
      <c r="E33" s="62"/>
      <c r="F33" s="60" t="s">
        <v>50</v>
      </c>
      <c r="G33" s="62"/>
      <c r="H33" s="62"/>
      <c r="I33" s="62"/>
      <c r="J33" s="62"/>
      <c r="K33" s="62"/>
      <c r="L33" s="63"/>
    </row>
    <row r="34" ht="10.5" customHeight="1">
      <c r="B34" s="75"/>
      <c r="C34" s="76"/>
      <c r="D34" s="77"/>
      <c r="E34" s="76"/>
      <c r="F34" s="76"/>
      <c r="G34" s="76"/>
      <c r="H34" s="76"/>
      <c r="I34" s="76"/>
      <c r="J34" s="76"/>
      <c r="K34" s="76"/>
      <c r="L34" s="78"/>
    </row>
    <row r="35" ht="14.25" customHeight="1">
      <c r="C35" s="79"/>
      <c r="D35" s="16"/>
    </row>
    <row r="36" ht="14.25" customHeight="1">
      <c r="C36" s="79"/>
      <c r="E36" s="80"/>
      <c r="F36" s="80"/>
      <c r="G36" s="80"/>
    </row>
    <row r="37" ht="14.25" customHeight="1">
      <c r="C37" s="79"/>
      <c r="D37" s="80"/>
      <c r="E37" s="80"/>
      <c r="F37" s="80"/>
      <c r="G37" s="80"/>
    </row>
    <row r="38" ht="14.25" customHeight="1">
      <c r="D38" s="80"/>
      <c r="E38" s="80"/>
      <c r="F38" s="80"/>
      <c r="G38" s="80"/>
    </row>
    <row r="39" ht="14.25" customHeight="1">
      <c r="D39" s="80"/>
    </row>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0">
    <mergeCell ref="B18:L18"/>
    <mergeCell ref="B19:L19"/>
    <mergeCell ref="B20:L20"/>
    <mergeCell ref="B2:K2"/>
    <mergeCell ref="B3:L3"/>
    <mergeCell ref="B5:L5"/>
    <mergeCell ref="B6:L6"/>
    <mergeCell ref="B7:L7"/>
    <mergeCell ref="B8:L8"/>
    <mergeCell ref="B17:L17"/>
  </mergeCells>
  <printOptions/>
  <pageMargins bottom="0.75" footer="0.0" header="0.0" left="0.7" right="0.7" top="0.75"/>
  <pageSetup orientation="portrait"/>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14"/>
    <col customWidth="1" min="2" max="2" width="31.57"/>
    <col customWidth="1" min="3" max="3" width="13.71"/>
    <col customWidth="1" min="4" max="4" width="12.71"/>
    <col customWidth="1" hidden="1" min="5" max="5" width="14.29"/>
    <col customWidth="1" min="6" max="6" width="12.0"/>
    <col customWidth="1" min="7" max="7" width="14.57"/>
    <col customWidth="1" min="8" max="8" width="18.57"/>
    <col customWidth="1" min="9" max="9" width="17.29"/>
    <col customWidth="1" min="10" max="10" width="4.86"/>
    <col customWidth="1" min="11" max="12" width="8.71"/>
    <col customWidth="1" min="13" max="13" width="3.29"/>
    <col customWidth="1" min="14" max="14" width="13.71"/>
    <col customWidth="1" min="15" max="15" width="6.14"/>
    <col customWidth="1" min="16" max="16" width="13.0"/>
    <col customWidth="1" min="17" max="26" width="8.71"/>
  </cols>
  <sheetData>
    <row r="1" ht="12.0" customHeight="1"/>
    <row r="2" ht="14.25" customHeight="1">
      <c r="B2" s="39"/>
      <c r="C2" s="30"/>
      <c r="D2" s="30"/>
      <c r="E2" s="30"/>
      <c r="F2" s="30"/>
      <c r="G2" s="30"/>
      <c r="H2" s="30"/>
      <c r="I2" s="31"/>
    </row>
    <row r="3" ht="14.25" customHeight="1">
      <c r="B3" s="42" t="s">
        <v>24</v>
      </c>
      <c r="C3" s="6"/>
      <c r="D3" s="6"/>
      <c r="E3" s="6"/>
      <c r="F3" s="6"/>
      <c r="G3" s="6"/>
      <c r="H3" s="6"/>
      <c r="I3" s="43"/>
    </row>
    <row r="4" ht="14.25" customHeight="1">
      <c r="B4" s="26"/>
      <c r="C4" s="27"/>
      <c r="D4" s="27"/>
      <c r="E4" s="27"/>
      <c r="F4" s="27"/>
      <c r="G4" s="27"/>
      <c r="H4" s="27"/>
      <c r="I4" s="28"/>
    </row>
    <row r="5" ht="18.75" customHeight="1">
      <c r="B5" s="48" t="s">
        <v>51</v>
      </c>
      <c r="C5" s="6"/>
      <c r="D5" s="6"/>
      <c r="E5" s="6"/>
      <c r="F5" s="6"/>
      <c r="G5" s="6"/>
      <c r="H5" s="6"/>
      <c r="I5" s="43"/>
    </row>
    <row r="6" ht="23.25" customHeight="1">
      <c r="B6" s="50" t="s">
        <v>52</v>
      </c>
      <c r="C6" s="6"/>
      <c r="D6" s="6"/>
      <c r="E6" s="6"/>
      <c r="F6" s="6"/>
      <c r="G6" s="6"/>
      <c r="H6" s="6"/>
      <c r="I6" s="43"/>
    </row>
    <row r="7" ht="14.25" customHeight="1">
      <c r="B7" s="81" t="s">
        <v>53</v>
      </c>
      <c r="C7" s="33"/>
      <c r="D7" s="33"/>
      <c r="E7" s="33"/>
      <c r="F7" s="33"/>
      <c r="G7" s="33"/>
      <c r="H7" s="33"/>
      <c r="I7" s="34"/>
      <c r="K7" s="16"/>
      <c r="L7" s="16"/>
      <c r="M7" s="16"/>
      <c r="N7" s="16"/>
      <c r="O7" s="16"/>
      <c r="P7" s="16"/>
      <c r="Q7" s="16"/>
      <c r="R7" s="16"/>
      <c r="S7" s="16"/>
      <c r="T7" s="16"/>
      <c r="U7" s="16"/>
      <c r="V7" s="16"/>
    </row>
    <row r="8" ht="11.25" customHeight="1">
      <c r="B8" s="15"/>
      <c r="C8" s="16"/>
      <c r="D8" s="16"/>
      <c r="E8" s="16"/>
      <c r="F8" s="16"/>
      <c r="G8" s="16"/>
      <c r="H8" s="16"/>
      <c r="I8" s="17"/>
      <c r="K8" s="82"/>
      <c r="L8" s="16"/>
      <c r="M8" s="16"/>
      <c r="N8" s="16"/>
      <c r="O8" s="16"/>
      <c r="P8" s="16"/>
      <c r="Q8" s="16"/>
      <c r="R8" s="16"/>
      <c r="S8" s="16"/>
      <c r="T8" s="16"/>
      <c r="U8" s="16"/>
      <c r="V8" s="16"/>
    </row>
    <row r="9" ht="14.25" customHeight="1">
      <c r="B9" s="83" t="s">
        <v>54</v>
      </c>
      <c r="C9" s="84" t="s">
        <v>55</v>
      </c>
      <c r="D9" s="84" t="s">
        <v>56</v>
      </c>
      <c r="E9" s="84" t="s">
        <v>57</v>
      </c>
      <c r="F9" s="84" t="s">
        <v>58</v>
      </c>
      <c r="G9" s="84" t="s">
        <v>59</v>
      </c>
      <c r="H9" s="84" t="s">
        <v>57</v>
      </c>
      <c r="I9" s="85" t="s">
        <v>60</v>
      </c>
      <c r="K9" s="86"/>
      <c r="U9" s="16"/>
      <c r="V9" s="16"/>
    </row>
    <row r="10" ht="14.25" customHeight="1">
      <c r="B10" s="87" t="s">
        <v>61</v>
      </c>
      <c r="C10" s="88">
        <f>+Assumptions!D30*0.5</f>
        <v>80.861625</v>
      </c>
      <c r="D10" s="89">
        <v>120.0</v>
      </c>
      <c r="E10" s="88">
        <f t="shared" ref="E10:E16" si="1">+C10*D10</f>
        <v>9703.395</v>
      </c>
      <c r="F10" s="89" t="s">
        <v>62</v>
      </c>
      <c r="G10" s="90">
        <v>1.8</v>
      </c>
      <c r="H10" s="91">
        <f t="shared" ref="H10:H16" si="2">+C10*D10*G10</f>
        <v>17466.111</v>
      </c>
      <c r="I10" s="92">
        <f>+H10/Assumptions!D10</f>
        <v>174.66111</v>
      </c>
      <c r="K10" s="62"/>
      <c r="L10" s="62"/>
      <c r="M10" s="62"/>
      <c r="N10" s="62"/>
      <c r="O10" s="62"/>
      <c r="P10" s="62"/>
      <c r="Q10" s="62"/>
      <c r="R10" s="62"/>
      <c r="S10" s="62"/>
      <c r="T10" s="62"/>
      <c r="U10" s="16"/>
      <c r="V10" s="16"/>
    </row>
    <row r="11" ht="14.25" customHeight="1">
      <c r="B11" s="87" t="s">
        <v>63</v>
      </c>
      <c r="C11" s="88">
        <f>+(Assumptions!D30*0.5)-Assumptions!D32</f>
        <v>60.861625</v>
      </c>
      <c r="D11" s="89">
        <v>105.0</v>
      </c>
      <c r="E11" s="88">
        <f t="shared" si="1"/>
        <v>6390.470625</v>
      </c>
      <c r="F11" s="89" t="s">
        <v>62</v>
      </c>
      <c r="G11" s="90">
        <v>1.8</v>
      </c>
      <c r="H11" s="91">
        <f t="shared" si="2"/>
        <v>11502.84713</v>
      </c>
      <c r="I11" s="92">
        <f>+H11/Assumptions!D10</f>
        <v>115.0284713</v>
      </c>
      <c r="K11" s="62"/>
      <c r="L11" s="62"/>
      <c r="M11" s="62"/>
      <c r="N11" s="62"/>
      <c r="O11" s="62"/>
      <c r="P11" s="62"/>
      <c r="Q11" s="62"/>
      <c r="R11" s="62"/>
      <c r="S11" s="62"/>
      <c r="T11" s="62"/>
      <c r="U11" s="16"/>
      <c r="V11" s="16"/>
    </row>
    <row r="12" ht="14.25" customHeight="1">
      <c r="B12" s="87" t="s">
        <v>64</v>
      </c>
      <c r="C12" s="88">
        <f>+(Assumptions!D10*Assumptions!D13)-(Assumptions!D10*Assumptions!D12)</f>
        <v>15</v>
      </c>
      <c r="D12" s="89">
        <v>160.0</v>
      </c>
      <c r="E12" s="88">
        <f t="shared" si="1"/>
        <v>2400</v>
      </c>
      <c r="F12" s="89" t="s">
        <v>62</v>
      </c>
      <c r="G12" s="90">
        <v>0.8</v>
      </c>
      <c r="H12" s="91">
        <f t="shared" si="2"/>
        <v>1920</v>
      </c>
      <c r="I12" s="92">
        <f>+H12/Assumptions!D10</f>
        <v>19.2</v>
      </c>
      <c r="K12" s="62"/>
      <c r="L12" s="62"/>
      <c r="M12" s="62"/>
      <c r="N12" s="62"/>
      <c r="O12" s="62"/>
      <c r="P12" s="62"/>
      <c r="Q12" s="62"/>
      <c r="R12" s="62"/>
      <c r="S12" s="62"/>
      <c r="T12" s="62"/>
      <c r="U12" s="16"/>
      <c r="V12" s="16"/>
    </row>
    <row r="13" ht="14.25" customHeight="1">
      <c r="B13" s="87" t="s">
        <v>65</v>
      </c>
      <c r="C13" s="88">
        <f>+(Assumptions!D11*Assumptions!D14)-(Assumptions!D11*Assumptions!D12)</f>
        <v>0.84</v>
      </c>
      <c r="D13" s="89">
        <v>220.0</v>
      </c>
      <c r="E13" s="88">
        <f t="shared" si="1"/>
        <v>184.8</v>
      </c>
      <c r="F13" s="89" t="s">
        <v>62</v>
      </c>
      <c r="G13" s="90">
        <v>0.8</v>
      </c>
      <c r="H13" s="91">
        <f t="shared" si="2"/>
        <v>147.84</v>
      </c>
      <c r="I13" s="92">
        <f>+H13/Assumptions!D10</f>
        <v>1.4784</v>
      </c>
      <c r="K13" s="60"/>
      <c r="L13" s="93"/>
      <c r="M13" s="93"/>
      <c r="N13" s="16"/>
      <c r="O13" s="16"/>
      <c r="P13" s="16"/>
      <c r="Q13" s="16"/>
      <c r="R13" s="16"/>
      <c r="S13" s="16"/>
      <c r="T13" s="16"/>
      <c r="U13" s="16"/>
      <c r="V13" s="16"/>
    </row>
    <row r="14" ht="14.25" customHeight="1">
      <c r="B14" s="87" t="s">
        <v>66</v>
      </c>
      <c r="C14" s="88">
        <f>+Assumptions!D10+Assumptions!D11</f>
        <v>103</v>
      </c>
      <c r="D14" s="94">
        <v>7.0</v>
      </c>
      <c r="E14" s="88">
        <f t="shared" si="1"/>
        <v>721</v>
      </c>
      <c r="F14" s="89" t="s">
        <v>62</v>
      </c>
      <c r="G14" s="90">
        <v>0.7</v>
      </c>
      <c r="H14" s="91">
        <f t="shared" si="2"/>
        <v>504.7</v>
      </c>
      <c r="I14" s="92">
        <f>+H14/Assumptions!D10</f>
        <v>5.047</v>
      </c>
      <c r="K14" s="16"/>
      <c r="L14" s="16"/>
      <c r="M14" s="93"/>
      <c r="N14" s="95"/>
      <c r="O14" s="96"/>
      <c r="P14" s="16"/>
      <c r="Q14" s="16"/>
      <c r="R14" s="16"/>
      <c r="S14" s="16"/>
      <c r="T14" s="16"/>
      <c r="U14" s="16"/>
      <c r="V14" s="16"/>
    </row>
    <row r="15" ht="14.25" customHeight="1">
      <c r="B15" s="87" t="s">
        <v>67</v>
      </c>
      <c r="C15" s="88">
        <f>+Assumptions!D10+Assumptions!D11</f>
        <v>103</v>
      </c>
      <c r="D15" s="94">
        <v>7.0</v>
      </c>
      <c r="E15" s="88">
        <f t="shared" si="1"/>
        <v>721</v>
      </c>
      <c r="F15" s="89" t="s">
        <v>62</v>
      </c>
      <c r="G15" s="90">
        <v>0.0</v>
      </c>
      <c r="H15" s="91">
        <f t="shared" si="2"/>
        <v>0</v>
      </c>
      <c r="I15" s="92">
        <f>+H15/Assumptions!D10</f>
        <v>0</v>
      </c>
      <c r="L15" s="16"/>
      <c r="M15" s="96"/>
      <c r="N15" s="97"/>
      <c r="O15" s="16"/>
      <c r="P15" s="16"/>
    </row>
    <row r="16" ht="14.25" customHeight="1">
      <c r="B16" s="87" t="s">
        <v>68</v>
      </c>
      <c r="C16" s="88">
        <f>+C10+C11</f>
        <v>141.72325</v>
      </c>
      <c r="D16" s="98">
        <v>6.865</v>
      </c>
      <c r="E16" s="88">
        <f t="shared" si="1"/>
        <v>972.9301113</v>
      </c>
      <c r="F16" s="89" t="s">
        <v>62</v>
      </c>
      <c r="G16" s="90">
        <v>0.0</v>
      </c>
      <c r="H16" s="91">
        <f t="shared" si="2"/>
        <v>0</v>
      </c>
      <c r="I16" s="92">
        <f>+H16/Assumptions!D10</f>
        <v>0</v>
      </c>
      <c r="L16" s="16"/>
      <c r="M16" s="93"/>
      <c r="N16" s="99"/>
      <c r="P16" s="16"/>
    </row>
    <row r="17" ht="14.25" customHeight="1">
      <c r="B17" s="100" t="s">
        <v>69</v>
      </c>
      <c r="C17" s="101"/>
      <c r="D17" s="101"/>
      <c r="E17" s="101"/>
      <c r="F17" s="101"/>
      <c r="G17" s="102"/>
      <c r="H17" s="103">
        <v>0.0</v>
      </c>
      <c r="I17" s="92">
        <f>+H17/Assumptions!D10</f>
        <v>0</v>
      </c>
      <c r="L17" s="16"/>
      <c r="M17" s="16"/>
      <c r="P17" s="16"/>
    </row>
    <row r="18" ht="14.25" customHeight="1">
      <c r="B18" s="100" t="s">
        <v>69</v>
      </c>
      <c r="C18" s="101"/>
      <c r="D18" s="101"/>
      <c r="E18" s="101"/>
      <c r="F18" s="101"/>
      <c r="G18" s="102"/>
      <c r="H18" s="103">
        <v>0.0</v>
      </c>
      <c r="I18" s="92">
        <f>+H18/Assumptions!D10</f>
        <v>0</v>
      </c>
      <c r="L18" s="16"/>
      <c r="M18" s="16"/>
      <c r="P18" s="16"/>
    </row>
    <row r="19" ht="33.0" customHeight="1">
      <c r="B19" s="104" t="s">
        <v>70</v>
      </c>
      <c r="C19" s="105"/>
      <c r="D19" s="105"/>
      <c r="E19" s="105"/>
      <c r="F19" s="105"/>
      <c r="G19" s="105"/>
      <c r="H19" s="106">
        <f t="shared" ref="H19:I19" si="3">SUM(H10:H18)</f>
        <v>31541.49813</v>
      </c>
      <c r="I19" s="107">
        <f t="shared" si="3"/>
        <v>315.4149813</v>
      </c>
      <c r="L19" s="16"/>
      <c r="M19" s="16"/>
      <c r="N19" s="16"/>
      <c r="O19" s="16"/>
      <c r="P19" s="16"/>
    </row>
    <row r="20" ht="14.25" customHeight="1">
      <c r="B20" s="108" t="s">
        <v>71</v>
      </c>
    </row>
    <row r="21" ht="14.25" customHeight="1">
      <c r="B21" s="108" t="s">
        <v>72</v>
      </c>
    </row>
    <row r="22" ht="14.25" customHeight="1">
      <c r="B22" s="108" t="s">
        <v>73</v>
      </c>
    </row>
    <row r="23" ht="14.25" customHeight="1">
      <c r="B23" s="108"/>
    </row>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9">
    <mergeCell ref="B17:G17"/>
    <mergeCell ref="B18:G18"/>
    <mergeCell ref="B2:I2"/>
    <mergeCell ref="B3:I3"/>
    <mergeCell ref="B5:I5"/>
    <mergeCell ref="B6:I6"/>
    <mergeCell ref="B7:I7"/>
    <mergeCell ref="K9:T9"/>
    <mergeCell ref="N16:O18"/>
  </mergeCells>
  <printOptions/>
  <pageMargins bottom="0.75" footer="0.0" header="0.0" left="0.7" right="0.7" top="0.75"/>
  <pageSetup orientation="portrait"/>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43"/>
    <col customWidth="1" min="2" max="2" width="33.43"/>
    <col customWidth="1" min="3" max="3" width="11.71"/>
    <col customWidth="1" min="4" max="4" width="11.57"/>
    <col customWidth="1" min="5" max="5" width="12.57"/>
    <col customWidth="1" min="6" max="7" width="16.86"/>
    <col customWidth="1" min="8" max="8" width="19.71"/>
    <col customWidth="1" min="9" max="26" width="8.71"/>
  </cols>
  <sheetData>
    <row r="1" ht="10.5" customHeight="1"/>
    <row r="2" ht="14.25" customHeight="1">
      <c r="B2" s="39"/>
      <c r="C2" s="30"/>
      <c r="D2" s="30"/>
      <c r="E2" s="30"/>
      <c r="F2" s="30"/>
      <c r="G2" s="30"/>
      <c r="H2" s="31"/>
    </row>
    <row r="3" ht="14.25" customHeight="1">
      <c r="B3" s="42" t="s">
        <v>24</v>
      </c>
      <c r="C3" s="6"/>
      <c r="D3" s="6"/>
      <c r="E3" s="6"/>
      <c r="F3" s="6"/>
      <c r="G3" s="6"/>
      <c r="H3" s="43"/>
    </row>
    <row r="4" ht="14.25" customHeight="1">
      <c r="B4" s="26"/>
      <c r="C4" s="27"/>
      <c r="D4" s="27"/>
      <c r="E4" s="27"/>
      <c r="F4" s="27"/>
      <c r="G4" s="27"/>
      <c r="H4" s="28"/>
    </row>
    <row r="5" ht="60.75" customHeight="1">
      <c r="B5" s="109" t="s">
        <v>74</v>
      </c>
      <c r="C5" s="6"/>
      <c r="D5" s="6"/>
      <c r="E5" s="6"/>
      <c r="F5" s="6"/>
      <c r="G5" s="6"/>
      <c r="H5" s="43"/>
    </row>
    <row r="6" ht="14.25" customHeight="1">
      <c r="B6" s="110" t="s">
        <v>75</v>
      </c>
      <c r="C6" s="111"/>
      <c r="D6" s="111"/>
      <c r="E6" s="111"/>
      <c r="F6" s="111"/>
      <c r="G6" s="111"/>
      <c r="H6" s="112"/>
    </row>
    <row r="7" ht="11.25" customHeight="1">
      <c r="B7" s="15"/>
      <c r="C7" s="16"/>
      <c r="D7" s="16"/>
      <c r="E7" s="16"/>
      <c r="F7" s="16"/>
      <c r="G7" s="16"/>
      <c r="H7" s="17"/>
    </row>
    <row r="8" ht="14.25" customHeight="1">
      <c r="B8" s="113" t="s">
        <v>76</v>
      </c>
      <c r="C8" s="114" t="s">
        <v>77</v>
      </c>
      <c r="D8" s="114" t="s">
        <v>56</v>
      </c>
      <c r="E8" s="114" t="s">
        <v>58</v>
      </c>
      <c r="F8" s="114" t="s">
        <v>78</v>
      </c>
      <c r="G8" s="114" t="s">
        <v>57</v>
      </c>
      <c r="H8" s="115" t="s">
        <v>79</v>
      </c>
    </row>
    <row r="9" ht="14.25" customHeight="1">
      <c r="B9" s="87" t="s">
        <v>80</v>
      </c>
      <c r="C9" s="116">
        <f>+Assumptions!D10+Assumptions!D11</f>
        <v>103</v>
      </c>
      <c r="D9" s="89">
        <v>0.15</v>
      </c>
      <c r="E9" s="89" t="s">
        <v>81</v>
      </c>
      <c r="F9" s="103">
        <v>160.0</v>
      </c>
      <c r="G9" s="91">
        <f t="shared" ref="G9:G16" si="1">+C9*D9*F9</f>
        <v>2472</v>
      </c>
      <c r="H9" s="92">
        <f>+G9/Assumptions!D10</f>
        <v>24.72</v>
      </c>
    </row>
    <row r="10" ht="14.25" customHeight="1">
      <c r="B10" s="87" t="s">
        <v>82</v>
      </c>
      <c r="C10" s="116">
        <f>+Assumptions!D10+Assumptions!D11</f>
        <v>103</v>
      </c>
      <c r="D10" s="89">
        <v>0.15</v>
      </c>
      <c r="E10" s="89" t="s">
        <v>81</v>
      </c>
      <c r="F10" s="103">
        <v>120.0</v>
      </c>
      <c r="G10" s="91">
        <f t="shared" si="1"/>
        <v>1854</v>
      </c>
      <c r="H10" s="92">
        <f>+G10/Assumptions!D10</f>
        <v>18.54</v>
      </c>
    </row>
    <row r="11" ht="14.25" customHeight="1">
      <c r="B11" s="87" t="s">
        <v>83</v>
      </c>
      <c r="C11" s="116">
        <f>+Assumptions!D10</f>
        <v>100</v>
      </c>
      <c r="D11" s="89">
        <v>132.0</v>
      </c>
      <c r="E11" s="89" t="s">
        <v>84</v>
      </c>
      <c r="F11" s="117">
        <v>0.075</v>
      </c>
      <c r="G11" s="91">
        <f t="shared" si="1"/>
        <v>990</v>
      </c>
      <c r="H11" s="92">
        <f>+G11/Assumptions!D10</f>
        <v>9.9</v>
      </c>
    </row>
    <row r="12" ht="14.25" customHeight="1">
      <c r="B12" s="87" t="s">
        <v>85</v>
      </c>
      <c r="C12" s="116">
        <f>+Assumptions!D10</f>
        <v>100</v>
      </c>
      <c r="D12" s="89">
        <v>33.0</v>
      </c>
      <c r="E12" s="89" t="s">
        <v>84</v>
      </c>
      <c r="F12" s="90">
        <v>0.18</v>
      </c>
      <c r="G12" s="91">
        <f t="shared" si="1"/>
        <v>594</v>
      </c>
      <c r="H12" s="92">
        <f>+G12/Assumptions!D10</f>
        <v>5.94</v>
      </c>
    </row>
    <row r="13" ht="14.25" customHeight="1">
      <c r="B13" s="87" t="s">
        <v>86</v>
      </c>
      <c r="C13" s="116">
        <f>+Assumptions!D10</f>
        <v>100</v>
      </c>
      <c r="D13" s="89">
        <v>0.0</v>
      </c>
      <c r="E13" s="89" t="s">
        <v>84</v>
      </c>
      <c r="F13" s="90">
        <v>0.16</v>
      </c>
      <c r="G13" s="91">
        <f t="shared" si="1"/>
        <v>0</v>
      </c>
      <c r="H13" s="92">
        <f>+G13/Assumptions!D10</f>
        <v>0</v>
      </c>
    </row>
    <row r="14" ht="14.25" customHeight="1">
      <c r="B14" s="87" t="s">
        <v>87</v>
      </c>
      <c r="C14" s="116">
        <f>+Assumptions!D10</f>
        <v>100</v>
      </c>
      <c r="D14" s="89">
        <v>0.0</v>
      </c>
      <c r="E14" s="89" t="s">
        <v>81</v>
      </c>
      <c r="F14" s="90">
        <v>50.0</v>
      </c>
      <c r="G14" s="91">
        <f t="shared" si="1"/>
        <v>0</v>
      </c>
      <c r="H14" s="92">
        <f>+G14/Assumptions!D10</f>
        <v>0</v>
      </c>
    </row>
    <row r="15" ht="14.25" customHeight="1">
      <c r="B15" s="87" t="s">
        <v>88</v>
      </c>
      <c r="C15" s="116">
        <f>+Assumptions!D10</f>
        <v>100</v>
      </c>
      <c r="D15" s="89">
        <v>0.0</v>
      </c>
      <c r="E15" s="89" t="s">
        <v>84</v>
      </c>
      <c r="F15" s="90">
        <v>0.1</v>
      </c>
      <c r="G15" s="91">
        <f t="shared" si="1"/>
        <v>0</v>
      </c>
      <c r="H15" s="92">
        <f>+G15/Assumptions!D10</f>
        <v>0</v>
      </c>
    </row>
    <row r="16" ht="14.25" customHeight="1">
      <c r="B16" s="87" t="s">
        <v>89</v>
      </c>
      <c r="C16" s="116">
        <f>+Assumptions!D10+Assumptions!D11</f>
        <v>103</v>
      </c>
      <c r="D16" s="89">
        <v>12.0</v>
      </c>
      <c r="E16" s="89" t="s">
        <v>84</v>
      </c>
      <c r="F16" s="90">
        <v>0.5</v>
      </c>
      <c r="G16" s="91">
        <f t="shared" si="1"/>
        <v>618</v>
      </c>
      <c r="H16" s="92">
        <f>+G16/Assumptions!D10</f>
        <v>6.18</v>
      </c>
    </row>
    <row r="17" ht="14.25" customHeight="1">
      <c r="B17" s="118" t="s">
        <v>90</v>
      </c>
      <c r="C17" s="119"/>
      <c r="D17" s="89">
        <v>0.0</v>
      </c>
      <c r="E17" s="89" t="s">
        <v>91</v>
      </c>
      <c r="F17" s="90">
        <v>50.0</v>
      </c>
      <c r="G17" s="91">
        <f t="shared" ref="G17:G20" si="2">+D17*F17</f>
        <v>0</v>
      </c>
      <c r="H17" s="92">
        <f>+G17/Assumptions!D10</f>
        <v>0</v>
      </c>
    </row>
    <row r="18" ht="14.25" customHeight="1">
      <c r="B18" s="118" t="s">
        <v>92</v>
      </c>
      <c r="C18" s="120"/>
      <c r="D18" s="89">
        <v>20.0</v>
      </c>
      <c r="E18" s="89" t="s">
        <v>91</v>
      </c>
      <c r="F18" s="90">
        <v>50.0</v>
      </c>
      <c r="G18" s="91">
        <f t="shared" si="2"/>
        <v>1000</v>
      </c>
      <c r="H18" s="92">
        <f>+G18/Assumptions!D10</f>
        <v>10</v>
      </c>
    </row>
    <row r="19" ht="14.25" customHeight="1">
      <c r="B19" s="118" t="s">
        <v>93</v>
      </c>
      <c r="C19" s="120"/>
      <c r="D19" s="89">
        <v>0.0</v>
      </c>
      <c r="E19" s="89" t="s">
        <v>91</v>
      </c>
      <c r="F19" s="90">
        <v>75.0</v>
      </c>
      <c r="G19" s="91">
        <f t="shared" si="2"/>
        <v>0</v>
      </c>
      <c r="H19" s="92">
        <f>+G19/Assumptions!D10</f>
        <v>0</v>
      </c>
    </row>
    <row r="20" ht="14.25" customHeight="1">
      <c r="B20" s="121" t="s">
        <v>94</v>
      </c>
      <c r="C20" s="122"/>
      <c r="D20" s="89">
        <v>0.0</v>
      </c>
      <c r="E20" s="89" t="s">
        <v>95</v>
      </c>
      <c r="F20" s="90">
        <v>50.0</v>
      </c>
      <c r="G20" s="91">
        <f t="shared" si="2"/>
        <v>0</v>
      </c>
      <c r="H20" s="92">
        <f>+G20/Assumptions!D10</f>
        <v>0</v>
      </c>
    </row>
    <row r="21" ht="14.25" customHeight="1">
      <c r="B21" s="121" t="s">
        <v>96</v>
      </c>
      <c r="C21" s="122"/>
      <c r="D21" s="89"/>
      <c r="E21" s="89"/>
      <c r="F21" s="90"/>
      <c r="G21" s="123">
        <v>0.0</v>
      </c>
      <c r="H21" s="92">
        <f>+G21/Assumptions!D10</f>
        <v>0</v>
      </c>
    </row>
    <row r="22" ht="24.75" customHeight="1">
      <c r="B22" s="124" t="s">
        <v>97</v>
      </c>
      <c r="C22" s="125"/>
      <c r="D22" s="125"/>
      <c r="E22" s="125"/>
      <c r="F22" s="125"/>
      <c r="G22" s="126">
        <f t="shared" ref="G22:H22" si="3">SUM(G9:G19)</f>
        <v>7528</v>
      </c>
      <c r="H22" s="127">
        <f t="shared" si="3"/>
        <v>75.28</v>
      </c>
    </row>
    <row r="23" ht="21.75" customHeight="1">
      <c r="A23" s="16"/>
      <c r="B23" s="128" t="s">
        <v>98</v>
      </c>
      <c r="C23" s="6"/>
      <c r="D23" s="6"/>
      <c r="E23" s="6"/>
      <c r="F23" s="6"/>
      <c r="G23" s="6"/>
      <c r="H23" s="43"/>
      <c r="I23" s="16"/>
      <c r="J23" s="16"/>
      <c r="K23" s="16"/>
      <c r="L23" s="16"/>
      <c r="M23" s="16"/>
      <c r="N23" s="16"/>
      <c r="O23" s="16"/>
      <c r="P23" s="16"/>
      <c r="Q23" s="16"/>
      <c r="R23" s="16"/>
      <c r="S23" s="16"/>
      <c r="T23" s="16"/>
      <c r="U23" s="16"/>
      <c r="V23" s="16"/>
      <c r="W23" s="16"/>
      <c r="X23" s="16"/>
      <c r="Y23" s="16"/>
      <c r="Z23" s="16"/>
    </row>
    <row r="24" ht="21.75" customHeight="1">
      <c r="B24" s="129" t="s">
        <v>99</v>
      </c>
      <c r="C24" s="6"/>
      <c r="D24" s="6"/>
      <c r="E24" s="6"/>
      <c r="F24" s="6"/>
      <c r="G24" s="6"/>
      <c r="H24" s="43"/>
    </row>
    <row r="25" ht="14.25" customHeight="1">
      <c r="B25" s="113" t="s">
        <v>100</v>
      </c>
      <c r="C25" s="114" t="s">
        <v>77</v>
      </c>
      <c r="D25" s="114" t="s">
        <v>56</v>
      </c>
      <c r="E25" s="114" t="s">
        <v>58</v>
      </c>
      <c r="F25" s="114" t="s">
        <v>78</v>
      </c>
      <c r="G25" s="114" t="s">
        <v>57</v>
      </c>
      <c r="H25" s="115" t="s">
        <v>79</v>
      </c>
    </row>
    <row r="26" ht="14.25" customHeight="1">
      <c r="B26" s="87" t="s">
        <v>101</v>
      </c>
      <c r="C26" s="88">
        <f>+Assumptions!D28</f>
        <v>165.87</v>
      </c>
      <c r="D26" s="89">
        <v>40.0</v>
      </c>
      <c r="E26" s="89" t="s">
        <v>84</v>
      </c>
      <c r="F26" s="90">
        <v>0.16</v>
      </c>
      <c r="G26" s="123">
        <f t="shared" ref="G26:G31" si="4">+C26*D26*F26</f>
        <v>1061.568</v>
      </c>
      <c r="H26" s="92">
        <f>+G26/Assumptions!D10</f>
        <v>10.61568</v>
      </c>
    </row>
    <row r="27" ht="14.25" customHeight="1">
      <c r="B27" s="87" t="s">
        <v>102</v>
      </c>
      <c r="C27" s="88">
        <f>+Assumptions!D28</f>
        <v>165.87</v>
      </c>
      <c r="D27" s="89">
        <v>320.0</v>
      </c>
      <c r="E27" s="89" t="s">
        <v>84</v>
      </c>
      <c r="F27" s="90">
        <v>0.09</v>
      </c>
      <c r="G27" s="123">
        <f t="shared" si="4"/>
        <v>4777.056</v>
      </c>
      <c r="H27" s="92">
        <f>+G27/Assumptions!D10</f>
        <v>47.77056</v>
      </c>
    </row>
    <row r="28" ht="14.25" customHeight="1">
      <c r="B28" s="87" t="s">
        <v>86</v>
      </c>
      <c r="C28" s="88">
        <f>+Assumptions!D28</f>
        <v>165.87</v>
      </c>
      <c r="D28" s="89">
        <v>0.0</v>
      </c>
      <c r="E28" s="89" t="s">
        <v>84</v>
      </c>
      <c r="F28" s="90">
        <v>0.16</v>
      </c>
      <c r="G28" s="123">
        <f t="shared" si="4"/>
        <v>0</v>
      </c>
      <c r="H28" s="92">
        <f>+G28/Assumptions!D10</f>
        <v>0</v>
      </c>
    </row>
    <row r="29" ht="14.25" customHeight="1">
      <c r="B29" s="87" t="s">
        <v>103</v>
      </c>
      <c r="C29" s="88">
        <f>+Assumptions!D28</f>
        <v>165.87</v>
      </c>
      <c r="D29" s="89">
        <v>0.0</v>
      </c>
      <c r="E29" s="89" t="s">
        <v>81</v>
      </c>
      <c r="F29" s="90">
        <v>160.0</v>
      </c>
      <c r="G29" s="123">
        <f t="shared" si="4"/>
        <v>0</v>
      </c>
      <c r="H29" s="92">
        <f>+G29/Assumptions!D10</f>
        <v>0</v>
      </c>
    </row>
    <row r="30" ht="14.25" customHeight="1">
      <c r="B30" s="87" t="s">
        <v>87</v>
      </c>
      <c r="C30" s="88">
        <f>+Assumptions!D28</f>
        <v>165.87</v>
      </c>
      <c r="D30" s="89">
        <v>0.0</v>
      </c>
      <c r="E30" s="89" t="s">
        <v>81</v>
      </c>
      <c r="F30" s="90">
        <v>32.0</v>
      </c>
      <c r="G30" s="123">
        <f t="shared" si="4"/>
        <v>0</v>
      </c>
      <c r="H30" s="92">
        <f>+G30/Assumptions!D10</f>
        <v>0</v>
      </c>
    </row>
    <row r="31" ht="14.25" customHeight="1">
      <c r="B31" s="87" t="s">
        <v>89</v>
      </c>
      <c r="C31" s="88">
        <f>+Assumptions!D28</f>
        <v>165.87</v>
      </c>
      <c r="D31" s="89">
        <v>0.0</v>
      </c>
      <c r="E31" s="89" t="s">
        <v>84</v>
      </c>
      <c r="F31" s="90">
        <v>0.5</v>
      </c>
      <c r="G31" s="123">
        <f t="shared" si="4"/>
        <v>0</v>
      </c>
      <c r="H31" s="92">
        <f>+G31/Assumptions!D10</f>
        <v>0</v>
      </c>
    </row>
    <row r="32" ht="14.25" customHeight="1">
      <c r="B32" s="118" t="s">
        <v>90</v>
      </c>
      <c r="C32" s="120"/>
      <c r="D32" s="89">
        <v>0.0</v>
      </c>
      <c r="E32" s="89" t="s">
        <v>91</v>
      </c>
      <c r="F32" s="90">
        <v>50.0</v>
      </c>
      <c r="G32" s="123">
        <f t="shared" ref="G32:G36" si="5">+D32*F32</f>
        <v>0</v>
      </c>
      <c r="H32" s="92">
        <f>+G32/Assumptions!D10</f>
        <v>0</v>
      </c>
    </row>
    <row r="33" ht="14.25" customHeight="1">
      <c r="B33" s="118" t="s">
        <v>92</v>
      </c>
      <c r="C33" s="120"/>
      <c r="D33" s="89">
        <v>0.0</v>
      </c>
      <c r="E33" s="89" t="s">
        <v>91</v>
      </c>
      <c r="F33" s="90">
        <v>30.0</v>
      </c>
      <c r="G33" s="123">
        <f t="shared" si="5"/>
        <v>0</v>
      </c>
      <c r="H33" s="92">
        <f>+G33/Assumptions!D10</f>
        <v>0</v>
      </c>
    </row>
    <row r="34" ht="14.25" customHeight="1">
      <c r="B34" s="118" t="s">
        <v>93</v>
      </c>
      <c r="C34" s="120"/>
      <c r="D34" s="89">
        <v>0.0</v>
      </c>
      <c r="E34" s="89" t="s">
        <v>91</v>
      </c>
      <c r="F34" s="90">
        <v>50.0</v>
      </c>
      <c r="G34" s="123">
        <f t="shared" si="5"/>
        <v>0</v>
      </c>
      <c r="H34" s="92">
        <f>+G34/Assumptions!D10</f>
        <v>0</v>
      </c>
    </row>
    <row r="35" ht="14.25" customHeight="1">
      <c r="B35" s="100" t="s">
        <v>104</v>
      </c>
      <c r="C35" s="120"/>
      <c r="D35" s="89">
        <v>2.0</v>
      </c>
      <c r="E35" s="89" t="s">
        <v>105</v>
      </c>
      <c r="F35" s="90">
        <v>45.0</v>
      </c>
      <c r="G35" s="123">
        <f t="shared" si="5"/>
        <v>90</v>
      </c>
      <c r="H35" s="92">
        <f>+G35/Assumptions!D10</f>
        <v>0.9</v>
      </c>
    </row>
    <row r="36" ht="14.25" customHeight="1">
      <c r="B36" s="121" t="s">
        <v>96</v>
      </c>
      <c r="C36" s="122"/>
      <c r="D36" s="89">
        <v>0.0</v>
      </c>
      <c r="E36" s="89"/>
      <c r="F36" s="90"/>
      <c r="G36" s="123">
        <f t="shared" si="5"/>
        <v>0</v>
      </c>
      <c r="H36" s="92">
        <f>+G36/Assumptions!D10</f>
        <v>0</v>
      </c>
    </row>
    <row r="37" ht="26.25" customHeight="1">
      <c r="B37" s="130" t="s">
        <v>106</v>
      </c>
      <c r="C37" s="131"/>
      <c r="D37" s="131"/>
      <c r="E37" s="131"/>
      <c r="F37" s="131"/>
      <c r="G37" s="132">
        <f t="shared" ref="G37:H37" si="6">SUM(G26:G34)</f>
        <v>5838.624</v>
      </c>
      <c r="H37" s="133">
        <f t="shared" si="6"/>
        <v>58.38624</v>
      </c>
    </row>
    <row r="38" ht="14.25" customHeight="1">
      <c r="B38" s="134"/>
      <c r="C38" s="135"/>
      <c r="D38" s="135"/>
      <c r="E38" s="135"/>
      <c r="F38" s="135"/>
      <c r="G38" s="135"/>
      <c r="H38" s="136"/>
    </row>
    <row r="39" ht="24.75" customHeight="1">
      <c r="B39" s="104" t="s">
        <v>107</v>
      </c>
      <c r="C39" s="137"/>
      <c r="D39" s="137"/>
      <c r="E39" s="137"/>
      <c r="F39" s="137"/>
      <c r="G39" s="138">
        <f t="shared" ref="G39:H39" si="7">+G22+G37</f>
        <v>13366.624</v>
      </c>
      <c r="H39" s="139">
        <f t="shared" si="7"/>
        <v>133.66624</v>
      </c>
    </row>
    <row r="40" ht="14.25" customHeight="1">
      <c r="B40" s="108" t="s">
        <v>71</v>
      </c>
    </row>
    <row r="41" ht="14.25" customHeight="1">
      <c r="B41" s="108" t="s">
        <v>72</v>
      </c>
    </row>
    <row r="42" ht="14.25" customHeight="1">
      <c r="B42" s="108" t="s">
        <v>73</v>
      </c>
    </row>
    <row r="43" ht="14.25" customHeight="1">
      <c r="B43" s="108"/>
    </row>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2">
    <mergeCell ref="B19:C19"/>
    <mergeCell ref="B32:C32"/>
    <mergeCell ref="B33:C33"/>
    <mergeCell ref="B34:C34"/>
    <mergeCell ref="B35:C35"/>
    <mergeCell ref="B2:H2"/>
    <mergeCell ref="B3:H3"/>
    <mergeCell ref="B5:H5"/>
    <mergeCell ref="B6:H6"/>
    <mergeCell ref="B18:C18"/>
    <mergeCell ref="B23:H23"/>
    <mergeCell ref="B24:H24"/>
  </mergeCells>
  <printOptions/>
  <pageMargins bottom="0.75" footer="0.0" header="0.0" left="0.7" right="0.7" top="0.75"/>
  <pageSetup orientation="landscape"/>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29"/>
    <col customWidth="1" min="2" max="2" width="40.57"/>
    <col customWidth="1" min="3" max="3" width="13.29"/>
    <col customWidth="1" min="4" max="4" width="8.71"/>
    <col customWidth="1" min="5" max="5" width="10.57"/>
    <col customWidth="1" min="6" max="6" width="14.29"/>
    <col customWidth="1" min="7" max="7" width="16.57"/>
    <col customWidth="1" min="8" max="8" width="16.86"/>
    <col customWidth="1" min="9" max="26" width="8.71"/>
  </cols>
  <sheetData>
    <row r="1" ht="9.0" customHeight="1"/>
    <row r="2" ht="14.25" customHeight="1">
      <c r="B2" s="39"/>
      <c r="C2" s="30"/>
      <c r="D2" s="30"/>
      <c r="E2" s="30"/>
      <c r="F2" s="30"/>
      <c r="G2" s="30"/>
      <c r="H2" s="31"/>
    </row>
    <row r="3" ht="14.25" customHeight="1">
      <c r="B3" s="42" t="s">
        <v>24</v>
      </c>
      <c r="C3" s="6"/>
      <c r="D3" s="6"/>
      <c r="E3" s="6"/>
      <c r="F3" s="6"/>
      <c r="G3" s="6"/>
      <c r="H3" s="43"/>
    </row>
    <row r="4" ht="14.25" customHeight="1">
      <c r="B4" s="26"/>
      <c r="C4" s="27"/>
      <c r="D4" s="27"/>
      <c r="E4" s="27"/>
      <c r="F4" s="27"/>
      <c r="G4" s="27"/>
      <c r="H4" s="28"/>
    </row>
    <row r="5" ht="18.75" customHeight="1">
      <c r="A5" s="140"/>
      <c r="B5" s="141" t="s">
        <v>108</v>
      </c>
      <c r="H5" s="19"/>
      <c r="I5" s="140"/>
      <c r="J5" s="140"/>
      <c r="K5" s="140"/>
      <c r="L5" s="140"/>
      <c r="M5" s="140"/>
      <c r="N5" s="140"/>
      <c r="O5" s="140"/>
      <c r="P5" s="140"/>
      <c r="Q5" s="140"/>
      <c r="R5" s="140"/>
      <c r="S5" s="140"/>
      <c r="T5" s="140"/>
      <c r="U5" s="140"/>
      <c r="V5" s="140"/>
      <c r="W5" s="140"/>
      <c r="X5" s="140"/>
      <c r="Y5" s="140"/>
      <c r="Z5" s="140"/>
    </row>
    <row r="6" ht="18.75" customHeight="1">
      <c r="A6" s="140"/>
      <c r="B6" s="142" t="s">
        <v>109</v>
      </c>
      <c r="H6" s="19"/>
      <c r="I6" s="140"/>
      <c r="J6" s="140"/>
      <c r="K6" s="140"/>
      <c r="L6" s="140"/>
      <c r="M6" s="140"/>
      <c r="N6" s="140"/>
      <c r="O6" s="140"/>
      <c r="P6" s="140"/>
      <c r="Q6" s="140"/>
      <c r="R6" s="140"/>
      <c r="S6" s="140"/>
      <c r="T6" s="140"/>
      <c r="U6" s="140"/>
      <c r="V6" s="140"/>
      <c r="W6" s="140"/>
      <c r="X6" s="140"/>
      <c r="Y6" s="140"/>
      <c r="Z6" s="140"/>
    </row>
    <row r="7" ht="14.25" customHeight="1">
      <c r="B7" s="143" t="s">
        <v>110</v>
      </c>
      <c r="C7" s="111"/>
      <c r="D7" s="111"/>
      <c r="E7" s="111"/>
      <c r="F7" s="111"/>
      <c r="G7" s="111"/>
      <c r="H7" s="112"/>
    </row>
    <row r="8" ht="9.0" customHeight="1">
      <c r="B8" s="15"/>
      <c r="C8" s="16"/>
      <c r="D8" s="16"/>
      <c r="E8" s="16"/>
      <c r="F8" s="16"/>
      <c r="G8" s="16"/>
      <c r="H8" s="17"/>
    </row>
    <row r="9" ht="14.25" customHeight="1">
      <c r="B9" s="144" t="s">
        <v>111</v>
      </c>
      <c r="C9" s="145" t="s">
        <v>55</v>
      </c>
      <c r="D9" s="145" t="s">
        <v>56</v>
      </c>
      <c r="E9" s="145" t="s">
        <v>58</v>
      </c>
      <c r="F9" s="145" t="s">
        <v>78</v>
      </c>
      <c r="G9" s="145" t="s">
        <v>112</v>
      </c>
      <c r="H9" s="146" t="s">
        <v>79</v>
      </c>
    </row>
    <row r="10" ht="14.25" customHeight="1">
      <c r="B10" s="87" t="s">
        <v>113</v>
      </c>
      <c r="C10" s="116">
        <f>+Assumptions!D10+Assumptions!D11</f>
        <v>103</v>
      </c>
      <c r="D10" s="89">
        <v>1.0</v>
      </c>
      <c r="E10" s="116" t="s">
        <v>114</v>
      </c>
      <c r="F10" s="90">
        <v>0.75</v>
      </c>
      <c r="G10" s="91">
        <f t="shared" ref="G10:G12" si="1">+C10*D10*F10</f>
        <v>77.25</v>
      </c>
      <c r="H10" s="92">
        <f>+G10/Assumptions!D10</f>
        <v>0.7725</v>
      </c>
    </row>
    <row r="11" ht="14.25" customHeight="1">
      <c r="B11" s="87" t="s">
        <v>115</v>
      </c>
      <c r="C11" s="88">
        <f>+Assumptions!D30</f>
        <v>161.72325</v>
      </c>
      <c r="D11" s="89">
        <v>1.0</v>
      </c>
      <c r="E11" s="116" t="s">
        <v>114</v>
      </c>
      <c r="F11" s="90">
        <v>0.75</v>
      </c>
      <c r="G11" s="91">
        <f t="shared" si="1"/>
        <v>121.2924375</v>
      </c>
      <c r="H11" s="92">
        <f>+G11/Assumptions!D10</f>
        <v>1.212924375</v>
      </c>
    </row>
    <row r="12" ht="14.25" customHeight="1">
      <c r="B12" s="87" t="s">
        <v>116</v>
      </c>
      <c r="C12" s="88">
        <f>+Assumptions!D30</f>
        <v>161.72325</v>
      </c>
      <c r="D12" s="89">
        <v>1.0</v>
      </c>
      <c r="E12" s="116" t="s">
        <v>114</v>
      </c>
      <c r="F12" s="90">
        <v>1.0</v>
      </c>
      <c r="G12" s="91">
        <f t="shared" si="1"/>
        <v>161.72325</v>
      </c>
      <c r="H12" s="92">
        <f>+G12/Assumptions!D10</f>
        <v>1.6172325</v>
      </c>
    </row>
    <row r="13" ht="14.25" customHeight="1">
      <c r="B13" s="118" t="s">
        <v>117</v>
      </c>
      <c r="C13" s="147"/>
      <c r="D13" s="147"/>
      <c r="E13" s="147"/>
      <c r="F13" s="148"/>
      <c r="G13" s="103">
        <v>0.0</v>
      </c>
      <c r="H13" s="92">
        <f>+G13/Assumptions!D10</f>
        <v>0</v>
      </c>
    </row>
    <row r="14" ht="14.25" customHeight="1">
      <c r="B14" s="87" t="s">
        <v>118</v>
      </c>
      <c r="C14" s="116">
        <f>+Assumptions!D10+Assumptions!D11</f>
        <v>103</v>
      </c>
      <c r="D14" s="89">
        <v>1.0</v>
      </c>
      <c r="E14" s="116" t="s">
        <v>114</v>
      </c>
      <c r="F14" s="90">
        <v>0.5</v>
      </c>
      <c r="G14" s="91">
        <f t="shared" ref="G14:G18" si="2">+C14*D14*F14</f>
        <v>51.5</v>
      </c>
      <c r="H14" s="92">
        <f>+G14/Assumptions!D10</f>
        <v>0.515</v>
      </c>
    </row>
    <row r="15" ht="14.25" customHeight="1">
      <c r="B15" s="87" t="s">
        <v>119</v>
      </c>
      <c r="C15" s="88">
        <f>+Assumptions!D30</f>
        <v>161.72325</v>
      </c>
      <c r="D15" s="89">
        <v>2.0</v>
      </c>
      <c r="E15" s="116" t="s">
        <v>114</v>
      </c>
      <c r="F15" s="90">
        <v>0.5</v>
      </c>
      <c r="G15" s="91">
        <f t="shared" si="2"/>
        <v>161.72325</v>
      </c>
      <c r="H15" s="92">
        <f>+G15/Assumptions!D10</f>
        <v>1.6172325</v>
      </c>
    </row>
    <row r="16" ht="14.25" customHeight="1">
      <c r="B16" s="87" t="s">
        <v>120</v>
      </c>
      <c r="C16" s="88">
        <f>+Assumptions!D10</f>
        <v>100</v>
      </c>
      <c r="D16" s="89">
        <v>1.0</v>
      </c>
      <c r="E16" s="116" t="s">
        <v>114</v>
      </c>
      <c r="F16" s="90">
        <v>0.5</v>
      </c>
      <c r="G16" s="91">
        <f t="shared" si="2"/>
        <v>50</v>
      </c>
      <c r="H16" s="92">
        <f>+G16/Assumptions!D10</f>
        <v>0.5</v>
      </c>
      <c r="M16" s="149" t="s">
        <v>121</v>
      </c>
    </row>
    <row r="17" ht="14.25" customHeight="1">
      <c r="B17" s="150" t="s">
        <v>122</v>
      </c>
      <c r="C17" s="89">
        <v>0.0</v>
      </c>
      <c r="D17" s="89">
        <v>0.0</v>
      </c>
      <c r="E17" s="116" t="s">
        <v>114</v>
      </c>
      <c r="F17" s="90">
        <v>0.0</v>
      </c>
      <c r="G17" s="91">
        <f t="shared" si="2"/>
        <v>0</v>
      </c>
      <c r="H17" s="92">
        <f>+G17/Assumptions!D10</f>
        <v>0</v>
      </c>
    </row>
    <row r="18" ht="14.25" customHeight="1">
      <c r="B18" s="150" t="s">
        <v>122</v>
      </c>
      <c r="C18" s="151">
        <v>0.0</v>
      </c>
      <c r="D18" s="89">
        <v>0.0</v>
      </c>
      <c r="E18" s="116" t="s">
        <v>114</v>
      </c>
      <c r="F18" s="90">
        <v>0.0</v>
      </c>
      <c r="G18" s="91">
        <f t="shared" si="2"/>
        <v>0</v>
      </c>
      <c r="H18" s="92">
        <f>+G18/Assumptions!D10</f>
        <v>0</v>
      </c>
    </row>
    <row r="19" ht="14.25" customHeight="1">
      <c r="B19" s="152" t="s">
        <v>123</v>
      </c>
      <c r="C19" s="101"/>
      <c r="D19" s="101"/>
      <c r="E19" s="101"/>
      <c r="F19" s="120"/>
      <c r="G19" s="103">
        <v>300.0</v>
      </c>
      <c r="H19" s="92">
        <f>+G19/Assumptions!D10</f>
        <v>3</v>
      </c>
    </row>
    <row r="20" ht="14.25" customHeight="1">
      <c r="B20" s="152" t="s">
        <v>124</v>
      </c>
      <c r="C20" s="153"/>
      <c r="D20" s="153"/>
      <c r="E20" s="153"/>
      <c r="F20" s="154"/>
      <c r="G20" s="103">
        <v>500.0</v>
      </c>
      <c r="H20" s="92">
        <f>+G20/Assumptions!D10</f>
        <v>5</v>
      </c>
    </row>
    <row r="21" ht="14.25" customHeight="1">
      <c r="B21" s="100" t="s">
        <v>125</v>
      </c>
      <c r="C21" s="101"/>
      <c r="D21" s="101"/>
      <c r="E21" s="101"/>
      <c r="F21" s="120"/>
      <c r="G21" s="103">
        <v>50.0</v>
      </c>
      <c r="H21" s="92">
        <f>+G21/Assumptions!D10</f>
        <v>0.5</v>
      </c>
    </row>
    <row r="22" ht="14.25" customHeight="1">
      <c r="B22" s="100" t="s">
        <v>125</v>
      </c>
      <c r="C22" s="101"/>
      <c r="D22" s="101"/>
      <c r="E22" s="101"/>
      <c r="F22" s="120"/>
      <c r="G22" s="103">
        <v>50.0</v>
      </c>
      <c r="H22" s="92">
        <f>+G22/Assumptions!D10</f>
        <v>0.5</v>
      </c>
    </row>
    <row r="23" ht="29.25" customHeight="1">
      <c r="B23" s="155" t="s">
        <v>126</v>
      </c>
      <c r="C23" s="156"/>
      <c r="D23" s="156"/>
      <c r="E23" s="156"/>
      <c r="F23" s="156"/>
      <c r="G23" s="106">
        <f t="shared" ref="G23:H23" si="3">SUM(G10:G22)</f>
        <v>1523.488938</v>
      </c>
      <c r="H23" s="107">
        <f t="shared" si="3"/>
        <v>15.23488938</v>
      </c>
    </row>
    <row r="24" ht="14.25" customHeight="1">
      <c r="B24" s="108" t="s">
        <v>71</v>
      </c>
    </row>
    <row r="25" ht="14.25" customHeight="1">
      <c r="B25" s="108" t="s">
        <v>72</v>
      </c>
    </row>
    <row r="26" ht="14.25" customHeight="1">
      <c r="B26" s="108" t="s">
        <v>73</v>
      </c>
    </row>
    <row r="27" ht="14.25" customHeight="1">
      <c r="B27" s="108"/>
    </row>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8">
    <mergeCell ref="B2:H2"/>
    <mergeCell ref="B3:H3"/>
    <mergeCell ref="B5:H5"/>
    <mergeCell ref="B6:H6"/>
    <mergeCell ref="B7:H7"/>
    <mergeCell ref="B19:F19"/>
    <mergeCell ref="B21:F21"/>
    <mergeCell ref="B22:F22"/>
  </mergeCells>
  <printOptions/>
  <pageMargins bottom="0.75" footer="0.0" header="0.0" left="0.7" right="0.7" top="0.75"/>
  <pageSetup orientation="portrait"/>
  <drawing r:id="rId2"/>
  <legacy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29"/>
    <col customWidth="1" min="2" max="2" width="52.29"/>
    <col customWidth="1" min="3" max="3" width="13.71"/>
    <col customWidth="1" min="4" max="4" width="11.57"/>
    <col customWidth="1" min="5" max="5" width="14.86"/>
    <col customWidth="1" min="6" max="6" width="13.71"/>
    <col customWidth="1" min="7" max="7" width="17.0"/>
    <col customWidth="1" min="8" max="26" width="8.71"/>
  </cols>
  <sheetData>
    <row r="1" ht="14.25" customHeight="1"/>
    <row r="2" ht="14.25" customHeight="1">
      <c r="B2" s="39"/>
      <c r="C2" s="30"/>
      <c r="D2" s="30"/>
      <c r="E2" s="30"/>
      <c r="F2" s="30"/>
      <c r="G2" s="31"/>
    </row>
    <row r="3" ht="14.25" customHeight="1">
      <c r="B3" s="42" t="s">
        <v>24</v>
      </c>
      <c r="C3" s="6"/>
      <c r="D3" s="6"/>
      <c r="E3" s="6"/>
      <c r="F3" s="6"/>
      <c r="G3" s="43"/>
    </row>
    <row r="4" ht="14.25" customHeight="1">
      <c r="B4" s="26"/>
      <c r="C4" s="27"/>
      <c r="D4" s="27"/>
      <c r="E4" s="27"/>
      <c r="F4" s="27"/>
      <c r="G4" s="28"/>
    </row>
    <row r="5" ht="10.5" customHeight="1">
      <c r="B5" s="157"/>
      <c r="C5" s="93"/>
      <c r="D5" s="93"/>
      <c r="E5" s="93"/>
      <c r="F5" s="93"/>
      <c r="G5" s="158"/>
    </row>
    <row r="6" ht="14.25" customHeight="1">
      <c r="B6" s="143" t="s">
        <v>127</v>
      </c>
      <c r="C6" s="111"/>
      <c r="D6" s="111"/>
      <c r="E6" s="111"/>
      <c r="F6" s="111"/>
      <c r="G6" s="112"/>
    </row>
    <row r="7" ht="9.75" customHeight="1">
      <c r="B7" s="159"/>
      <c r="C7" s="160"/>
      <c r="D7" s="160"/>
      <c r="E7" s="160"/>
      <c r="F7" s="160"/>
      <c r="G7" s="161"/>
    </row>
    <row r="8" ht="14.25" customHeight="1">
      <c r="B8" s="83" t="s">
        <v>128</v>
      </c>
      <c r="C8" s="84" t="s">
        <v>129</v>
      </c>
      <c r="D8" s="162" t="s">
        <v>58</v>
      </c>
      <c r="E8" s="84" t="s">
        <v>78</v>
      </c>
      <c r="F8" s="84" t="s">
        <v>57</v>
      </c>
      <c r="G8" s="85" t="s">
        <v>60</v>
      </c>
    </row>
    <row r="9" ht="14.25" customHeight="1">
      <c r="B9" s="87" t="s">
        <v>130</v>
      </c>
      <c r="C9" s="116">
        <f>+Assumptions!D10</f>
        <v>100</v>
      </c>
      <c r="D9" s="163" t="s">
        <v>131</v>
      </c>
      <c r="E9" s="90">
        <v>5.0</v>
      </c>
      <c r="F9" s="91">
        <f t="shared" ref="F9:F16" si="1">+C9*E9</f>
        <v>500</v>
      </c>
      <c r="G9" s="92">
        <f>+F9/Assumptions!D10</f>
        <v>5</v>
      </c>
    </row>
    <row r="10" ht="14.25" customHeight="1">
      <c r="B10" s="87" t="s">
        <v>132</v>
      </c>
      <c r="C10" s="116">
        <f>+Assumptions!D10+Assumptions!D11</f>
        <v>103</v>
      </c>
      <c r="D10" s="163" t="s">
        <v>131</v>
      </c>
      <c r="E10" s="90">
        <v>5.0</v>
      </c>
      <c r="F10" s="91">
        <f t="shared" si="1"/>
        <v>515</v>
      </c>
      <c r="G10" s="92">
        <f>+F10/Assumptions!D10</f>
        <v>5.15</v>
      </c>
    </row>
    <row r="11" ht="14.25" customHeight="1">
      <c r="B11" s="87" t="s">
        <v>133</v>
      </c>
      <c r="C11" s="116">
        <f>+Assumptions!D10</f>
        <v>100</v>
      </c>
      <c r="D11" s="163" t="s">
        <v>131</v>
      </c>
      <c r="E11" s="90">
        <v>5.0</v>
      </c>
      <c r="F11" s="91">
        <f t="shared" si="1"/>
        <v>500</v>
      </c>
      <c r="G11" s="92">
        <f>+F11/Assumptions!D10</f>
        <v>5</v>
      </c>
    </row>
    <row r="12" ht="14.25" customHeight="1">
      <c r="B12" s="118" t="s">
        <v>134</v>
      </c>
      <c r="C12" s="164">
        <f>+Assumptions!D11*Assumptions!D14</f>
        <v>0.99</v>
      </c>
      <c r="D12" s="165" t="s">
        <v>131</v>
      </c>
      <c r="E12" s="90">
        <v>500.0</v>
      </c>
      <c r="F12" s="91">
        <f t="shared" si="1"/>
        <v>495</v>
      </c>
      <c r="G12" s="92">
        <f>+F12/Assumptions!D10</f>
        <v>4.95</v>
      </c>
    </row>
    <row r="13" ht="14.25" customHeight="1">
      <c r="B13" s="118" t="s">
        <v>135</v>
      </c>
      <c r="C13" s="88">
        <f>+Income!C10+Income!C11+Income!C12+Income!C13</f>
        <v>157.56325</v>
      </c>
      <c r="D13" s="166" t="s">
        <v>131</v>
      </c>
      <c r="E13" s="167">
        <v>5.0</v>
      </c>
      <c r="F13" s="91">
        <f t="shared" si="1"/>
        <v>787.81625</v>
      </c>
      <c r="G13" s="92">
        <f>+F13/Assumptions!D10</f>
        <v>7.8781625</v>
      </c>
    </row>
    <row r="14" ht="14.25" customHeight="1">
      <c r="B14" s="118" t="s">
        <v>136</v>
      </c>
      <c r="C14" s="88">
        <f>+Income!C10+Income!C11+Income!C12+Income!C13</f>
        <v>157.56325</v>
      </c>
      <c r="D14" s="166" t="s">
        <v>131</v>
      </c>
      <c r="E14" s="167">
        <v>5.0</v>
      </c>
      <c r="F14" s="91">
        <f t="shared" si="1"/>
        <v>787.81625</v>
      </c>
      <c r="G14" s="92">
        <f>+F14/Assumptions!D10</f>
        <v>7.8781625</v>
      </c>
    </row>
    <row r="15" ht="14.25" customHeight="1">
      <c r="B15" s="118" t="s">
        <v>137</v>
      </c>
      <c r="C15" s="88">
        <f>+Income!E10+Income!E11+Income!E12+Income!E13</f>
        <v>18678.66563</v>
      </c>
      <c r="D15" s="116" t="s">
        <v>62</v>
      </c>
      <c r="E15" s="168">
        <v>0.007</v>
      </c>
      <c r="F15" s="91">
        <f t="shared" si="1"/>
        <v>130.7506594</v>
      </c>
      <c r="G15" s="92">
        <f>+F15/Assumptions!D10</f>
        <v>1.307506594</v>
      </c>
    </row>
    <row r="16" ht="14.25" customHeight="1">
      <c r="B16" s="118" t="s">
        <v>138</v>
      </c>
      <c r="C16" s="151">
        <v>4.0</v>
      </c>
      <c r="D16" s="116" t="s">
        <v>131</v>
      </c>
      <c r="E16" s="117">
        <v>0.42</v>
      </c>
      <c r="F16" s="91">
        <f t="shared" si="1"/>
        <v>1.68</v>
      </c>
      <c r="G16" s="92">
        <f>+F16/Assumptions!D10</f>
        <v>0.0168</v>
      </c>
    </row>
    <row r="17" ht="14.25" customHeight="1">
      <c r="B17" s="118" t="s">
        <v>139</v>
      </c>
      <c r="C17" s="101"/>
      <c r="D17" s="101"/>
      <c r="E17" s="120"/>
      <c r="F17" s="91">
        <v>500.0</v>
      </c>
      <c r="G17" s="92">
        <f>+F17/Assumptions!D10</f>
        <v>5</v>
      </c>
    </row>
    <row r="18" ht="14.25" customHeight="1">
      <c r="B18" s="169" t="s">
        <v>140</v>
      </c>
      <c r="C18" s="111"/>
      <c r="D18" s="111"/>
      <c r="E18" s="170"/>
      <c r="F18" s="171">
        <v>0.0</v>
      </c>
      <c r="G18" s="172">
        <f>+F18/Assumptions!D10</f>
        <v>0</v>
      </c>
    </row>
    <row r="19" ht="14.25" customHeight="1">
      <c r="B19" s="169" t="s">
        <v>140</v>
      </c>
      <c r="C19" s="111"/>
      <c r="D19" s="111"/>
      <c r="E19" s="170"/>
      <c r="F19" s="171">
        <v>0.0</v>
      </c>
      <c r="G19" s="172">
        <f>+F19/Assumptions!D10</f>
        <v>0</v>
      </c>
    </row>
    <row r="20" ht="14.25" customHeight="1">
      <c r="B20" s="169" t="s">
        <v>140</v>
      </c>
      <c r="C20" s="111"/>
      <c r="D20" s="111"/>
      <c r="E20" s="170"/>
      <c r="F20" s="171">
        <v>0.0</v>
      </c>
      <c r="G20" s="172">
        <f>+F20/Assumptions!D10</f>
        <v>0</v>
      </c>
    </row>
    <row r="21" ht="14.25" customHeight="1">
      <c r="B21" s="169" t="s">
        <v>140</v>
      </c>
      <c r="C21" s="111"/>
      <c r="D21" s="111"/>
      <c r="E21" s="170"/>
      <c r="F21" s="173">
        <v>0.0</v>
      </c>
      <c r="G21" s="174">
        <f>+F21/Assumptions!D10</f>
        <v>0</v>
      </c>
      <c r="I21" s="149" t="s">
        <v>141</v>
      </c>
    </row>
    <row r="22" ht="14.25" customHeight="1">
      <c r="B22" s="169" t="s">
        <v>140</v>
      </c>
      <c r="C22" s="111"/>
      <c r="D22" s="111"/>
      <c r="E22" s="170"/>
      <c r="F22" s="173">
        <v>0.0</v>
      </c>
      <c r="G22" s="174">
        <f>+F22/Assumptions!D10</f>
        <v>0</v>
      </c>
    </row>
    <row r="23" ht="26.25" customHeight="1">
      <c r="B23" s="175" t="s">
        <v>142</v>
      </c>
      <c r="C23" s="176"/>
      <c r="D23" s="176"/>
      <c r="E23" s="176"/>
      <c r="F23" s="177">
        <f t="shared" ref="F23:G23" si="2">SUM(F9:F22)</f>
        <v>4218.063159</v>
      </c>
      <c r="G23" s="178">
        <f t="shared" si="2"/>
        <v>42.18063159</v>
      </c>
    </row>
    <row r="24" ht="14.25" customHeight="1">
      <c r="B24" s="108" t="s">
        <v>71</v>
      </c>
    </row>
    <row r="25" ht="14.25" customHeight="1">
      <c r="B25" s="108" t="s">
        <v>72</v>
      </c>
    </row>
    <row r="26" ht="14.25" customHeight="1">
      <c r="B26" s="108" t="s">
        <v>73</v>
      </c>
    </row>
    <row r="27" ht="14.25" customHeight="1">
      <c r="B27" s="108"/>
    </row>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9">
    <mergeCell ref="B21:E21"/>
    <mergeCell ref="B22:E22"/>
    <mergeCell ref="B2:G2"/>
    <mergeCell ref="B3:G3"/>
    <mergeCell ref="B6:G6"/>
    <mergeCell ref="B17:E17"/>
    <mergeCell ref="B18:E18"/>
    <mergeCell ref="B19:E19"/>
    <mergeCell ref="B20:E20"/>
  </mergeCells>
  <printOptions/>
  <pageMargins bottom="0.75" footer="0.0" header="0.0" left="0.7" right="0.7" top="0.75"/>
  <pageSetup orientation="portrait"/>
  <drawing r:id="rId2"/>
  <legacy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43"/>
    <col customWidth="1" min="2" max="2" width="52.43"/>
    <col customWidth="1" min="3" max="3" width="12.14"/>
    <col customWidth="1" min="4" max="4" width="12.86"/>
    <col customWidth="1" min="5" max="5" width="13.14"/>
    <col customWidth="1" min="6" max="6" width="17.0"/>
    <col customWidth="1" min="7" max="7" width="19.57"/>
    <col customWidth="1" min="8" max="26" width="8.71"/>
  </cols>
  <sheetData>
    <row r="1" ht="7.5" customHeight="1"/>
    <row r="2" ht="14.25" customHeight="1">
      <c r="B2" s="39"/>
      <c r="C2" s="30"/>
      <c r="D2" s="30"/>
      <c r="E2" s="30"/>
      <c r="F2" s="30"/>
      <c r="G2" s="31"/>
    </row>
    <row r="3" ht="14.25" customHeight="1">
      <c r="B3" s="42" t="s">
        <v>24</v>
      </c>
      <c r="C3" s="6"/>
      <c r="D3" s="6"/>
      <c r="E3" s="6"/>
      <c r="F3" s="6"/>
      <c r="G3" s="43"/>
    </row>
    <row r="4" ht="14.25" customHeight="1">
      <c r="B4" s="26"/>
      <c r="C4" s="27"/>
      <c r="D4" s="27"/>
      <c r="E4" s="27"/>
      <c r="F4" s="27"/>
      <c r="G4" s="28"/>
    </row>
    <row r="5" ht="9.0" customHeight="1">
      <c r="B5" s="15"/>
      <c r="C5" s="16"/>
      <c r="D5" s="16"/>
      <c r="E5" s="16"/>
      <c r="F5" s="16"/>
      <c r="G5" s="17"/>
    </row>
    <row r="6" ht="14.25" customHeight="1">
      <c r="B6" s="143" t="s">
        <v>143</v>
      </c>
      <c r="C6" s="111"/>
      <c r="D6" s="111"/>
      <c r="E6" s="111"/>
      <c r="F6" s="111"/>
      <c r="G6" s="112"/>
    </row>
    <row r="7" ht="9.75" customHeight="1">
      <c r="B7" s="179"/>
      <c r="C7" s="180"/>
      <c r="D7" s="180"/>
      <c r="E7" s="180"/>
      <c r="F7" s="180"/>
      <c r="G7" s="181"/>
    </row>
    <row r="8" ht="14.25" customHeight="1">
      <c r="B8" s="182" t="s">
        <v>144</v>
      </c>
      <c r="C8" s="183" t="s">
        <v>145</v>
      </c>
      <c r="D8" s="184" t="s">
        <v>146</v>
      </c>
      <c r="E8" s="184" t="s">
        <v>58</v>
      </c>
      <c r="F8" s="184" t="s">
        <v>57</v>
      </c>
      <c r="G8" s="185" t="s">
        <v>79</v>
      </c>
    </row>
    <row r="9" ht="14.25" customHeight="1">
      <c r="B9" s="186" t="s">
        <v>147</v>
      </c>
      <c r="C9" s="187">
        <v>100.0</v>
      </c>
      <c r="D9" s="188">
        <v>250.0</v>
      </c>
      <c r="E9" s="187" t="s">
        <v>131</v>
      </c>
      <c r="F9" s="189">
        <f t="shared" ref="F9:F12" si="1">+C9*D9</f>
        <v>25000</v>
      </c>
      <c r="G9" s="190">
        <f>+F9/C9</f>
        <v>250</v>
      </c>
    </row>
    <row r="10" ht="14.25" customHeight="1">
      <c r="B10" s="87" t="s">
        <v>148</v>
      </c>
      <c r="C10" s="89">
        <v>3.0</v>
      </c>
      <c r="D10" s="103">
        <v>500.0</v>
      </c>
      <c r="E10" s="89" t="s">
        <v>131</v>
      </c>
      <c r="F10" s="91">
        <f t="shared" si="1"/>
        <v>1500</v>
      </c>
      <c r="G10" s="190">
        <f>+F10/C9</f>
        <v>15</v>
      </c>
    </row>
    <row r="11" ht="14.25" customHeight="1">
      <c r="B11" s="118" t="s">
        <v>149</v>
      </c>
      <c r="C11" s="89">
        <v>2.0</v>
      </c>
      <c r="D11" s="103">
        <v>500.0</v>
      </c>
      <c r="E11" s="89" t="s">
        <v>131</v>
      </c>
      <c r="F11" s="91">
        <f t="shared" si="1"/>
        <v>1000</v>
      </c>
      <c r="G11" s="190">
        <f>+F11/C9</f>
        <v>10</v>
      </c>
    </row>
    <row r="12" ht="14.25" customHeight="1">
      <c r="B12" s="118" t="s">
        <v>150</v>
      </c>
      <c r="C12" s="94">
        <v>10.0</v>
      </c>
      <c r="D12" s="103">
        <v>100.0</v>
      </c>
      <c r="E12" s="89" t="s">
        <v>151</v>
      </c>
      <c r="F12" s="91">
        <f t="shared" si="1"/>
        <v>1000</v>
      </c>
      <c r="G12" s="190">
        <f>+F12/C9</f>
        <v>10</v>
      </c>
    </row>
    <row r="13" ht="14.25" customHeight="1">
      <c r="B13" s="118" t="s">
        <v>152</v>
      </c>
      <c r="C13" s="101"/>
      <c r="D13" s="101"/>
      <c r="E13" s="120"/>
      <c r="F13" s="103">
        <v>10000.0</v>
      </c>
      <c r="G13" s="190">
        <f>+F13/C9</f>
        <v>100</v>
      </c>
    </row>
    <row r="14" ht="14.25" customHeight="1">
      <c r="B14" s="118" t="s">
        <v>153</v>
      </c>
      <c r="C14" s="101"/>
      <c r="D14" s="101"/>
      <c r="E14" s="120"/>
      <c r="F14" s="103">
        <v>20000.0</v>
      </c>
      <c r="G14" s="190">
        <f>+F14/C9</f>
        <v>200</v>
      </c>
    </row>
    <row r="15" ht="14.25" customHeight="1">
      <c r="B15" s="118" t="s">
        <v>154</v>
      </c>
      <c r="C15" s="101"/>
      <c r="D15" s="101"/>
      <c r="E15" s="120"/>
      <c r="F15" s="103">
        <v>5000.0</v>
      </c>
      <c r="G15" s="190">
        <f>+F15/C9</f>
        <v>50</v>
      </c>
    </row>
    <row r="16" ht="14.25" customHeight="1">
      <c r="B16" s="118" t="s">
        <v>155</v>
      </c>
      <c r="C16" s="101"/>
      <c r="D16" s="101"/>
      <c r="E16" s="120"/>
      <c r="F16" s="103">
        <v>2000.0</v>
      </c>
      <c r="G16" s="190">
        <f>+F16/C9</f>
        <v>20</v>
      </c>
    </row>
    <row r="17" ht="14.25" customHeight="1">
      <c r="B17" s="118" t="s">
        <v>156</v>
      </c>
      <c r="C17" s="191"/>
      <c r="D17" s="191"/>
      <c r="E17" s="192"/>
      <c r="F17" s="103">
        <v>2000.0</v>
      </c>
      <c r="G17" s="190">
        <f>+F17/C9</f>
        <v>20</v>
      </c>
    </row>
    <row r="18" ht="14.25" customHeight="1">
      <c r="B18" s="118" t="s">
        <v>157</v>
      </c>
      <c r="C18" s="101"/>
      <c r="D18" s="101"/>
      <c r="E18" s="120"/>
      <c r="F18" s="103">
        <v>2500.0</v>
      </c>
      <c r="G18" s="190">
        <f>+F18/C9</f>
        <v>25</v>
      </c>
    </row>
    <row r="19" ht="14.25" customHeight="1">
      <c r="B19" s="118" t="s">
        <v>158</v>
      </c>
      <c r="C19" s="101"/>
      <c r="D19" s="101"/>
      <c r="E19" s="120"/>
      <c r="F19" s="103">
        <v>1000.0</v>
      </c>
      <c r="G19" s="190">
        <f>+F19/C9</f>
        <v>10</v>
      </c>
    </row>
    <row r="20" ht="14.25" customHeight="1">
      <c r="B20" s="118" t="s">
        <v>159</v>
      </c>
      <c r="C20" s="101"/>
      <c r="D20" s="101"/>
      <c r="E20" s="120"/>
      <c r="F20" s="103">
        <v>200.0</v>
      </c>
      <c r="G20" s="190">
        <f>+F20/C9</f>
        <v>2</v>
      </c>
    </row>
    <row r="21" ht="14.25" customHeight="1">
      <c r="B21" s="100" t="s">
        <v>160</v>
      </c>
      <c r="C21" s="101"/>
      <c r="D21" s="101"/>
      <c r="E21" s="120"/>
      <c r="F21" s="193">
        <v>0.0</v>
      </c>
      <c r="G21" s="190">
        <f>+F21/C9</f>
        <v>0</v>
      </c>
    </row>
    <row r="22" ht="14.25" customHeight="1">
      <c r="B22" s="100" t="s">
        <v>160</v>
      </c>
      <c r="C22" s="101"/>
      <c r="D22" s="101"/>
      <c r="E22" s="120"/>
      <c r="F22" s="193">
        <v>0.0</v>
      </c>
      <c r="G22" s="190">
        <f>+F22/C9</f>
        <v>0</v>
      </c>
    </row>
    <row r="23" ht="14.25" customHeight="1">
      <c r="B23" s="100" t="s">
        <v>160</v>
      </c>
      <c r="C23" s="101"/>
      <c r="D23" s="101"/>
      <c r="E23" s="120"/>
      <c r="F23" s="193">
        <v>0.0</v>
      </c>
      <c r="G23" s="190">
        <f>+F23/C9</f>
        <v>0</v>
      </c>
    </row>
    <row r="24" ht="14.25" customHeight="1">
      <c r="B24" s="194" t="s">
        <v>161</v>
      </c>
      <c r="C24" s="195"/>
      <c r="D24" s="195"/>
      <c r="E24" s="195"/>
      <c r="F24" s="196">
        <f t="shared" ref="F24:G24" si="2">SUM(F9:F23)</f>
        <v>71200</v>
      </c>
      <c r="G24" s="197">
        <f t="shared" si="2"/>
        <v>712</v>
      </c>
    </row>
    <row r="25" ht="14.25" customHeight="1">
      <c r="B25" s="108" t="s">
        <v>71</v>
      </c>
    </row>
    <row r="26" ht="14.25" customHeight="1">
      <c r="B26" s="108" t="s">
        <v>72</v>
      </c>
    </row>
    <row r="27" ht="14.25" customHeight="1">
      <c r="B27" s="108" t="s">
        <v>73</v>
      </c>
    </row>
    <row r="28" ht="14.25" customHeight="1">
      <c r="B28" s="108"/>
    </row>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3">
    <mergeCell ref="B18:E18"/>
    <mergeCell ref="B19:E19"/>
    <mergeCell ref="B20:E20"/>
    <mergeCell ref="B21:E21"/>
    <mergeCell ref="B22:E22"/>
    <mergeCell ref="B23:E23"/>
    <mergeCell ref="B2:G2"/>
    <mergeCell ref="B3:G3"/>
    <mergeCell ref="B6:G6"/>
    <mergeCell ref="B13:E13"/>
    <mergeCell ref="B14:E14"/>
    <mergeCell ref="B15:E15"/>
    <mergeCell ref="B16:E16"/>
  </mergeCells>
  <printOptions/>
  <pageMargins bottom="0.75" footer="0.0" header="0.0" left="0.7" right="0.7" top="0.75"/>
  <pageSetup orientation="landscape"/>
  <drawing r:id="rId2"/>
  <legacyDrawing r:id="rId3"/>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57"/>
    <col customWidth="1" min="2" max="2" width="25.57"/>
    <col customWidth="1" min="3" max="5" width="12.71"/>
    <col customWidth="1" min="6" max="6" width="18.29"/>
    <col customWidth="1" min="7" max="7" width="16.43"/>
    <col customWidth="1" min="8" max="8" width="12.86"/>
    <col customWidth="1" min="9" max="26" width="8.71"/>
  </cols>
  <sheetData>
    <row r="1" ht="11.25" customHeight="1"/>
    <row r="2" ht="14.25" customHeight="1">
      <c r="B2" s="39"/>
      <c r="C2" s="30"/>
      <c r="D2" s="30"/>
      <c r="E2" s="30"/>
      <c r="F2" s="30"/>
      <c r="G2" s="31"/>
      <c r="H2" s="4"/>
    </row>
    <row r="3" ht="14.25" customHeight="1">
      <c r="B3" s="198" t="s">
        <v>24</v>
      </c>
      <c r="C3" s="6"/>
      <c r="D3" s="6"/>
      <c r="E3" s="6"/>
      <c r="F3" s="6"/>
      <c r="G3" s="6"/>
      <c r="H3" s="43"/>
    </row>
    <row r="4" ht="14.25" customHeight="1">
      <c r="B4" s="199"/>
      <c r="C4" s="200"/>
      <c r="D4" s="200"/>
      <c r="E4" s="200"/>
      <c r="F4" s="200"/>
      <c r="G4" s="201"/>
      <c r="H4" s="201"/>
    </row>
    <row r="5" ht="9.0" customHeight="1">
      <c r="B5" s="202"/>
      <c r="C5" s="203"/>
      <c r="D5" s="203"/>
      <c r="E5" s="203"/>
      <c r="F5" s="203"/>
      <c r="G5" s="203"/>
      <c r="H5" s="204"/>
    </row>
    <row r="6" ht="14.25" customHeight="1">
      <c r="B6" s="205" t="s">
        <v>162</v>
      </c>
      <c r="C6" s="6"/>
      <c r="D6" s="6"/>
      <c r="E6" s="6"/>
      <c r="F6" s="6"/>
      <c r="G6" s="6"/>
      <c r="H6" s="43"/>
    </row>
    <row r="7" ht="9.0" customHeight="1">
      <c r="B7" s="206"/>
      <c r="C7" s="207"/>
      <c r="D7" s="207"/>
      <c r="E7" s="207"/>
      <c r="F7" s="207"/>
      <c r="G7" s="207"/>
      <c r="H7" s="204"/>
    </row>
    <row r="8" ht="14.25" customHeight="1">
      <c r="B8" s="208" t="s">
        <v>9</v>
      </c>
      <c r="C8" s="209"/>
      <c r="D8" s="209"/>
      <c r="E8" s="209"/>
      <c r="F8" s="114" t="s">
        <v>57</v>
      </c>
      <c r="G8" s="114" t="s">
        <v>60</v>
      </c>
      <c r="H8" s="210" t="s">
        <v>163</v>
      </c>
    </row>
    <row r="9" ht="14.25" customHeight="1">
      <c r="B9" s="202" t="s">
        <v>164</v>
      </c>
      <c r="C9" s="203"/>
      <c r="D9" s="203"/>
      <c r="E9" s="203"/>
      <c r="F9" s="211">
        <f>+Income!H10+Income!H11</f>
        <v>28968.95813</v>
      </c>
      <c r="G9" s="212">
        <f>+F9/Assumptions!D10</f>
        <v>289.6895813</v>
      </c>
      <c r="H9" s="213">
        <f>+F9/F13</f>
        <v>0.9184395113</v>
      </c>
    </row>
    <row r="10" ht="14.25" customHeight="1">
      <c r="B10" s="202" t="s">
        <v>165</v>
      </c>
      <c r="C10" s="203"/>
      <c r="D10" s="203"/>
      <c r="E10" s="203"/>
      <c r="F10" s="211">
        <f>+Income!H12+Income!H13</f>
        <v>2067.84</v>
      </c>
      <c r="G10" s="212">
        <f>+F10/Assumptions!D10</f>
        <v>20.6784</v>
      </c>
      <c r="H10" s="213">
        <f>+F10/F13</f>
        <v>0.06555934635</v>
      </c>
    </row>
    <row r="11" ht="14.25" customHeight="1">
      <c r="B11" s="202" t="s">
        <v>66</v>
      </c>
      <c r="C11" s="203"/>
      <c r="D11" s="203"/>
      <c r="E11" s="203"/>
      <c r="F11" s="211">
        <f>+Income!H14+Income!H15+Income!H16</f>
        <v>504.7</v>
      </c>
      <c r="G11" s="212">
        <f>+F11/Assumptions!D10</f>
        <v>5.047</v>
      </c>
      <c r="H11" s="213">
        <f>+F11/F13</f>
        <v>0.0160011423</v>
      </c>
    </row>
    <row r="12" ht="14.25" customHeight="1">
      <c r="B12" s="202" t="s">
        <v>166</v>
      </c>
      <c r="C12" s="203"/>
      <c r="D12" s="203"/>
      <c r="E12" s="203"/>
      <c r="F12" s="211">
        <f>+Income!H17+Income!H18</f>
        <v>0</v>
      </c>
      <c r="G12" s="212">
        <f>+F12/Assumptions!D10</f>
        <v>0</v>
      </c>
      <c r="H12" s="213">
        <f>+F12/F13</f>
        <v>0</v>
      </c>
    </row>
    <row r="13" ht="14.25" customHeight="1">
      <c r="B13" s="214" t="s">
        <v>167</v>
      </c>
      <c r="C13" s="215"/>
      <c r="D13" s="215"/>
      <c r="E13" s="215"/>
      <c r="F13" s="216">
        <f>SUM(F9:F12)</f>
        <v>31541.49813</v>
      </c>
      <c r="G13" s="217">
        <f>+F13/Assumptions!D10</f>
        <v>315.4149813</v>
      </c>
      <c r="H13" s="218"/>
    </row>
    <row r="14" ht="14.25" customHeight="1">
      <c r="B14" s="219"/>
      <c r="C14" s="220"/>
      <c r="D14" s="220"/>
      <c r="E14" s="220"/>
      <c r="F14" s="220"/>
      <c r="G14" s="221"/>
      <c r="H14" s="222"/>
    </row>
    <row r="15" ht="14.25" customHeight="1">
      <c r="B15" s="208" t="s">
        <v>168</v>
      </c>
      <c r="C15" s="209"/>
      <c r="D15" s="209"/>
      <c r="E15" s="209"/>
      <c r="F15" s="114" t="s">
        <v>57</v>
      </c>
      <c r="G15" s="223" t="s">
        <v>60</v>
      </c>
      <c r="H15" s="210" t="s">
        <v>163</v>
      </c>
    </row>
    <row r="16" ht="14.25" customHeight="1">
      <c r="B16" s="202" t="s">
        <v>11</v>
      </c>
      <c r="C16" s="203"/>
      <c r="D16" s="203"/>
      <c r="E16" s="203"/>
      <c r="F16" s="224">
        <f>+'Feed costs'!G39</f>
        <v>13366.624</v>
      </c>
      <c r="G16" s="225">
        <f>+F16/Assumptions!D10</f>
        <v>133.66624</v>
      </c>
      <c r="H16" s="226">
        <f>+F16/F21</f>
        <v>0.6995238024</v>
      </c>
    </row>
    <row r="17" ht="14.25" customHeight="1">
      <c r="B17" s="202" t="s">
        <v>169</v>
      </c>
      <c r="C17" s="203"/>
      <c r="D17" s="203"/>
      <c r="E17" s="211">
        <f>+'Feed costs'!G22</f>
        <v>7528</v>
      </c>
      <c r="F17" s="207"/>
      <c r="G17" s="212">
        <f>+E17/Assumptions!D10</f>
        <v>75.28</v>
      </c>
      <c r="H17" s="227">
        <f>+E17/F21</f>
        <v>0.3939674808</v>
      </c>
    </row>
    <row r="18" ht="14.25" customHeight="1">
      <c r="B18" s="202" t="s">
        <v>170</v>
      </c>
      <c r="C18" s="203"/>
      <c r="D18" s="203"/>
      <c r="E18" s="211">
        <f>+'Feed costs'!G37</f>
        <v>5838.624</v>
      </c>
      <c r="F18" s="207"/>
      <c r="G18" s="212">
        <f>+E18/Assumptions!D10</f>
        <v>58.38624</v>
      </c>
      <c r="H18" s="227">
        <f>+E18/F21</f>
        <v>0.3055563216</v>
      </c>
    </row>
    <row r="19" ht="14.25" customHeight="1">
      <c r="B19" s="202" t="s">
        <v>13</v>
      </c>
      <c r="C19" s="203"/>
      <c r="D19" s="203"/>
      <c r="E19" s="203"/>
      <c r="F19" s="211">
        <f>+Veterinary!G23</f>
        <v>1523.488938</v>
      </c>
      <c r="G19" s="212">
        <f>+F19/Assumptions!D10</f>
        <v>15.23488938</v>
      </c>
      <c r="H19" s="227">
        <f>+F19/F21</f>
        <v>0.079729689</v>
      </c>
    </row>
    <row r="20" ht="14.25" customHeight="1">
      <c r="B20" s="202" t="s">
        <v>128</v>
      </c>
      <c r="C20" s="203"/>
      <c r="D20" s="203"/>
      <c r="E20" s="203"/>
      <c r="F20" s="211">
        <f>+'Other Expenses'!F23</f>
        <v>4218.063159</v>
      </c>
      <c r="G20" s="212">
        <f>+F20/Assumptions!D10</f>
        <v>42.18063159</v>
      </c>
      <c r="H20" s="227">
        <f>+F20/F21</f>
        <v>0.2207465086</v>
      </c>
    </row>
    <row r="21" ht="14.25" customHeight="1">
      <c r="B21" s="214" t="s">
        <v>171</v>
      </c>
      <c r="C21" s="215"/>
      <c r="D21" s="215"/>
      <c r="E21" s="215"/>
      <c r="F21" s="216">
        <f>+F16+F19+F20</f>
        <v>19108.1761</v>
      </c>
      <c r="G21" s="217">
        <f>+F21/Assumptions!D10</f>
        <v>191.081761</v>
      </c>
      <c r="H21" s="228"/>
    </row>
    <row r="22" ht="14.25" customHeight="1">
      <c r="B22" s="219"/>
      <c r="C22" s="220"/>
      <c r="D22" s="220"/>
      <c r="E22" s="220"/>
      <c r="F22" s="220"/>
      <c r="G22" s="221"/>
      <c r="H22" s="222"/>
    </row>
    <row r="23" ht="14.25" customHeight="1">
      <c r="B23" s="208" t="s">
        <v>172</v>
      </c>
      <c r="C23" s="209"/>
      <c r="D23" s="209"/>
      <c r="E23" s="209"/>
      <c r="F23" s="229">
        <f>+F13-F21</f>
        <v>12433.32203</v>
      </c>
      <c r="G23" s="230">
        <f>+F23/Assumptions!D10</f>
        <v>124.3332203</v>
      </c>
      <c r="H23" s="115"/>
    </row>
    <row r="24" ht="9.0" customHeight="1">
      <c r="B24" s="231"/>
      <c r="C24" s="232"/>
      <c r="D24" s="232"/>
      <c r="E24" s="232"/>
      <c r="F24" s="233"/>
      <c r="G24" s="234"/>
      <c r="H24" s="235"/>
    </row>
    <row r="25" ht="14.25" customHeight="1">
      <c r="B25" s="236" t="s">
        <v>173</v>
      </c>
      <c r="C25" s="195"/>
      <c r="D25" s="195"/>
      <c r="E25" s="195"/>
      <c r="F25" s="237">
        <f>+F21/F13</f>
        <v>0.6058106695</v>
      </c>
      <c r="G25" s="238"/>
      <c r="H25" s="239"/>
    </row>
    <row r="26" ht="9.0" customHeight="1">
      <c r="B26" s="231"/>
      <c r="C26" s="232"/>
      <c r="D26" s="232"/>
      <c r="E26" s="232"/>
      <c r="F26" s="232"/>
      <c r="G26" s="232"/>
      <c r="H26" s="235"/>
    </row>
    <row r="27" ht="14.25" customHeight="1">
      <c r="B27" s="236" t="s">
        <v>174</v>
      </c>
      <c r="C27" s="195"/>
      <c r="D27" s="195"/>
      <c r="E27" s="195"/>
      <c r="F27" s="240">
        <f>+Capital!F24</f>
        <v>71200</v>
      </c>
      <c r="G27" s="241">
        <f>+F27/Capital!C9</f>
        <v>712</v>
      </c>
      <c r="H27" s="242"/>
    </row>
    <row r="28" ht="9.0" customHeight="1">
      <c r="B28" s="231"/>
      <c r="C28" s="232"/>
      <c r="D28" s="232"/>
      <c r="E28" s="232"/>
      <c r="F28" s="243"/>
      <c r="G28" s="243"/>
      <c r="H28" s="244"/>
    </row>
    <row r="29" ht="14.25" customHeight="1">
      <c r="B29" s="236" t="s">
        <v>175</v>
      </c>
      <c r="C29" s="195"/>
      <c r="D29" s="195"/>
      <c r="E29" s="195"/>
      <c r="F29" s="245">
        <f>+F27/F23</f>
        <v>5.726546762</v>
      </c>
      <c r="G29" s="238"/>
      <c r="H29" s="242"/>
    </row>
    <row r="30" ht="9.0" customHeight="1">
      <c r="B30" s="231"/>
      <c r="C30" s="232"/>
      <c r="D30" s="232"/>
      <c r="E30" s="232"/>
      <c r="F30" s="243"/>
      <c r="G30" s="243"/>
      <c r="H30" s="244"/>
    </row>
    <row r="31" ht="14.25" customHeight="1">
      <c r="B31" s="236" t="s">
        <v>176</v>
      </c>
      <c r="C31" s="195"/>
      <c r="D31" s="195"/>
      <c r="E31" s="195"/>
      <c r="F31" s="246">
        <f>+F23/F27</f>
        <v>0.1746253094</v>
      </c>
      <c r="G31" s="7"/>
      <c r="H31" s="242"/>
    </row>
    <row r="32" ht="14.25" customHeight="1">
      <c r="B32" s="93"/>
      <c r="C32" s="93"/>
      <c r="D32" s="93"/>
      <c r="E32" s="93"/>
      <c r="F32" s="93"/>
      <c r="G32" s="93"/>
    </row>
    <row r="33" ht="14.25" customHeight="1">
      <c r="B33" s="93"/>
      <c r="C33" s="93"/>
      <c r="D33" s="93"/>
      <c r="E33" s="93"/>
      <c r="F33" s="93"/>
      <c r="G33" s="93"/>
    </row>
    <row r="34" ht="14.25" customHeight="1">
      <c r="B34" s="93"/>
      <c r="C34" s="93"/>
      <c r="D34" s="93"/>
      <c r="E34" s="93"/>
      <c r="F34" s="93"/>
      <c r="G34" s="93"/>
    </row>
    <row r="35" ht="14.25" customHeight="1">
      <c r="B35" s="93"/>
      <c r="C35" s="93"/>
      <c r="D35" s="93"/>
      <c r="E35" s="93"/>
      <c r="F35" s="93"/>
      <c r="G35" s="93"/>
    </row>
    <row r="36" ht="14.25" customHeight="1">
      <c r="B36" s="93"/>
      <c r="C36" s="93"/>
      <c r="D36" s="93"/>
      <c r="E36" s="93"/>
      <c r="F36" s="93"/>
      <c r="G36" s="93"/>
    </row>
    <row r="37" ht="14.25" customHeight="1">
      <c r="B37" s="93"/>
      <c r="C37" s="93"/>
      <c r="D37" s="93"/>
      <c r="E37" s="93"/>
      <c r="F37" s="93"/>
      <c r="G37" s="93"/>
    </row>
    <row r="38" ht="14.25" customHeight="1">
      <c r="B38" s="93"/>
      <c r="C38" s="93"/>
      <c r="D38" s="93"/>
      <c r="E38" s="93"/>
      <c r="F38" s="93"/>
      <c r="G38" s="93"/>
    </row>
    <row r="39" ht="14.25" customHeight="1">
      <c r="B39" s="93"/>
      <c r="C39" s="93"/>
      <c r="D39" s="93"/>
      <c r="E39" s="93"/>
      <c r="F39" s="93"/>
      <c r="G39" s="93"/>
    </row>
    <row r="40" ht="14.25" customHeight="1">
      <c r="B40" s="93"/>
      <c r="C40" s="93"/>
      <c r="D40" s="93"/>
      <c r="E40" s="93"/>
      <c r="F40" s="93"/>
      <c r="G40" s="93"/>
    </row>
    <row r="41" ht="14.25" customHeight="1">
      <c r="B41" s="93"/>
      <c r="C41" s="93"/>
      <c r="D41" s="93"/>
      <c r="E41" s="93"/>
      <c r="F41" s="93"/>
      <c r="G41" s="93"/>
    </row>
    <row r="42" ht="14.25" customHeight="1">
      <c r="B42" s="93"/>
      <c r="C42" s="93"/>
      <c r="D42" s="93"/>
      <c r="E42" s="93"/>
      <c r="F42" s="93"/>
      <c r="G42" s="93"/>
    </row>
    <row r="43" ht="14.25" customHeight="1">
      <c r="B43" s="93"/>
      <c r="C43" s="93"/>
      <c r="D43" s="93"/>
      <c r="E43" s="93"/>
      <c r="F43" s="93"/>
      <c r="G43" s="93"/>
    </row>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6">
    <mergeCell ref="B2:G2"/>
    <mergeCell ref="B3:H3"/>
    <mergeCell ref="B6:H6"/>
    <mergeCell ref="F25:G25"/>
    <mergeCell ref="F29:G29"/>
    <mergeCell ref="F31:G31"/>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2016-03-28T15:13:43Z</dcterms:created>
  <dc:creator>Susan</dc:creator>
</cp:coreProperties>
</file>